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A141A5E3-4792-49D9-933B-75D8E1CF291B}" xr6:coauthVersionLast="47" xr6:coauthVersionMax="47" xr10:uidLastSave="{00000000-0000-0000-0000-000000000000}"/>
  <bookViews>
    <workbookView xWindow="-57720" yWindow="-120" windowWidth="29040" windowHeight="15840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Log'!$A$1:$G$934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9" i="8" l="1"/>
  <c r="B8" i="8"/>
  <c r="B7" i="8"/>
  <c r="B10" i="8"/>
  <c r="B11" i="8"/>
  <c r="B12" i="8"/>
  <c r="B13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16" i="8"/>
  <c r="B15" i="8"/>
  <c r="B18" i="8"/>
  <c r="B17" i="8"/>
  <c r="B21" i="8"/>
  <c r="B20" i="8"/>
  <c r="B14" i="8"/>
  <c r="J34" i="5"/>
  <c r="E34" i="5"/>
  <c r="O16" i="5"/>
  <c r="J16" i="5"/>
  <c r="E16" i="5"/>
  <c r="F14" i="2"/>
  <c r="F2" i="2" s="1"/>
  <c r="B19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G791" i="10"/>
  <c r="C791" i="10"/>
  <c r="B791" i="10"/>
  <c r="H791" i="10" s="1"/>
  <c r="N790" i="10"/>
  <c r="H790" i="10"/>
  <c r="G790" i="10"/>
  <c r="C790" i="10"/>
  <c r="B790" i="10"/>
  <c r="N789" i="10"/>
  <c r="I789" i="10"/>
  <c r="H789" i="10"/>
  <c r="G789" i="10"/>
  <c r="E789" i="10"/>
  <c r="C789" i="10"/>
  <c r="B789" i="10"/>
  <c r="N788" i="10"/>
  <c r="G788" i="10"/>
  <c r="C788" i="10"/>
  <c r="I788" i="10" s="1"/>
  <c r="B788" i="10"/>
  <c r="H788" i="10" s="1"/>
  <c r="G787" i="10"/>
  <c r="C787" i="10"/>
  <c r="B787" i="10"/>
  <c r="H787" i="10" s="1"/>
  <c r="H786" i="10"/>
  <c r="G786" i="10"/>
  <c r="C786" i="10"/>
  <c r="B786" i="10"/>
  <c r="I785" i="10"/>
  <c r="H785" i="10"/>
  <c r="G785" i="10"/>
  <c r="E785" i="10"/>
  <c r="C785" i="10"/>
  <c r="B785" i="10"/>
  <c r="G784" i="10"/>
  <c r="C784" i="10"/>
  <c r="I784" i="10" s="1"/>
  <c r="B784" i="10"/>
  <c r="H784" i="10" s="1"/>
  <c r="G783" i="10"/>
  <c r="C783" i="10"/>
  <c r="B783" i="10"/>
  <c r="H783" i="10" s="1"/>
  <c r="H782" i="10"/>
  <c r="G782" i="10"/>
  <c r="C782" i="10"/>
  <c r="B782" i="10"/>
  <c r="N781" i="10"/>
  <c r="I781" i="10"/>
  <c r="G781" i="10"/>
  <c r="E781" i="10"/>
  <c r="C781" i="10"/>
  <c r="B781" i="10"/>
  <c r="H781" i="10" s="1"/>
  <c r="N780" i="10"/>
  <c r="G780" i="10"/>
  <c r="C780" i="10"/>
  <c r="I780" i="10" s="1"/>
  <c r="B780" i="10"/>
  <c r="H780" i="10" s="1"/>
  <c r="N779" i="10"/>
  <c r="G779" i="10"/>
  <c r="C779" i="10"/>
  <c r="B779" i="10"/>
  <c r="H779" i="10" s="1"/>
  <c r="N778" i="10"/>
  <c r="H778" i="10"/>
  <c r="G778" i="10"/>
  <c r="C778" i="10"/>
  <c r="B778" i="10"/>
  <c r="N777" i="10"/>
  <c r="I777" i="10"/>
  <c r="G777" i="10"/>
  <c r="E777" i="10"/>
  <c r="C777" i="10"/>
  <c r="B777" i="10"/>
  <c r="H777" i="10" s="1"/>
  <c r="N776" i="10"/>
  <c r="G776" i="10"/>
  <c r="C776" i="10"/>
  <c r="I776" i="10" s="1"/>
  <c r="B776" i="10"/>
  <c r="H776" i="10" s="1"/>
  <c r="N775" i="10"/>
  <c r="G775" i="10"/>
  <c r="C775" i="10"/>
  <c r="B775" i="10"/>
  <c r="H775" i="10" s="1"/>
  <c r="N774" i="10"/>
  <c r="H774" i="10"/>
  <c r="G774" i="10"/>
  <c r="C774" i="10"/>
  <c r="B774" i="10"/>
  <c r="N773" i="10"/>
  <c r="I773" i="10"/>
  <c r="G773" i="10"/>
  <c r="E773" i="10"/>
  <c r="C773" i="10"/>
  <c r="B773" i="10"/>
  <c r="H773" i="10" s="1"/>
  <c r="N772" i="10"/>
  <c r="G772" i="10"/>
  <c r="C772" i="10"/>
  <c r="I772" i="10" s="1"/>
  <c r="B772" i="10"/>
  <c r="H772" i="10" s="1"/>
  <c r="N771" i="10"/>
  <c r="G771" i="10"/>
  <c r="C771" i="10"/>
  <c r="B771" i="10"/>
  <c r="H771" i="10" s="1"/>
  <c r="N770" i="10"/>
  <c r="H770" i="10"/>
  <c r="G770" i="10"/>
  <c r="C770" i="10"/>
  <c r="B770" i="10"/>
  <c r="N769" i="10"/>
  <c r="I769" i="10"/>
  <c r="G769" i="10"/>
  <c r="E769" i="10"/>
  <c r="C769" i="10"/>
  <c r="B769" i="10"/>
  <c r="H769" i="10" s="1"/>
  <c r="N768" i="10"/>
  <c r="G768" i="10"/>
  <c r="C768" i="10"/>
  <c r="I768" i="10" s="1"/>
  <c r="B768" i="10"/>
  <c r="H768" i="10" s="1"/>
  <c r="N767" i="10"/>
  <c r="G767" i="10"/>
  <c r="C767" i="10"/>
  <c r="B767" i="10"/>
  <c r="H767" i="10" s="1"/>
  <c r="N766" i="10"/>
  <c r="H766" i="10"/>
  <c r="G766" i="10"/>
  <c r="C766" i="10"/>
  <c r="B766" i="10"/>
  <c r="N765" i="10"/>
  <c r="I765" i="10"/>
  <c r="G765" i="10"/>
  <c r="E765" i="10"/>
  <c r="C765" i="10"/>
  <c r="B765" i="10"/>
  <c r="H765" i="10" s="1"/>
  <c r="N764" i="10"/>
  <c r="G764" i="10"/>
  <c r="C764" i="10"/>
  <c r="I764" i="10" s="1"/>
  <c r="B764" i="10"/>
  <c r="H764" i="10" s="1"/>
  <c r="N763" i="10"/>
  <c r="G763" i="10"/>
  <c r="C763" i="10"/>
  <c r="B763" i="10"/>
  <c r="H763" i="10" s="1"/>
  <c r="N762" i="10"/>
  <c r="H762" i="10"/>
  <c r="G762" i="10"/>
  <c r="C762" i="10"/>
  <c r="B762" i="10"/>
  <c r="N761" i="10"/>
  <c r="I761" i="10"/>
  <c r="G761" i="10"/>
  <c r="E761" i="10"/>
  <c r="C761" i="10"/>
  <c r="B761" i="10"/>
  <c r="H761" i="10" s="1"/>
  <c r="N760" i="10"/>
  <c r="G760" i="10"/>
  <c r="C760" i="10"/>
  <c r="I760" i="10" s="1"/>
  <c r="B760" i="10"/>
  <c r="H760" i="10" s="1"/>
  <c r="N759" i="10"/>
  <c r="G759" i="10"/>
  <c r="C759" i="10"/>
  <c r="B759" i="10"/>
  <c r="H759" i="10" s="1"/>
  <c r="N758" i="10"/>
  <c r="H758" i="10"/>
  <c r="G758" i="10"/>
  <c r="C758" i="10"/>
  <c r="B758" i="10"/>
  <c r="N757" i="10"/>
  <c r="I757" i="10"/>
  <c r="G757" i="10"/>
  <c r="E757" i="10"/>
  <c r="C757" i="10"/>
  <c r="B757" i="10"/>
  <c r="H757" i="10" s="1"/>
  <c r="N756" i="10"/>
  <c r="G756" i="10"/>
  <c r="C756" i="10"/>
  <c r="I756" i="10" s="1"/>
  <c r="B756" i="10"/>
  <c r="H756" i="10" s="1"/>
  <c r="N755" i="10"/>
  <c r="G755" i="10"/>
  <c r="C755" i="10"/>
  <c r="B755" i="10"/>
  <c r="H755" i="10" s="1"/>
  <c r="N754" i="10"/>
  <c r="H754" i="10"/>
  <c r="G754" i="10"/>
  <c r="C754" i="10"/>
  <c r="B754" i="10"/>
  <c r="N753" i="10"/>
  <c r="I753" i="10"/>
  <c r="G753" i="10"/>
  <c r="E753" i="10"/>
  <c r="C753" i="10"/>
  <c r="B753" i="10"/>
  <c r="H753" i="10" s="1"/>
  <c r="N752" i="10"/>
  <c r="G752" i="10"/>
  <c r="C752" i="10"/>
  <c r="I752" i="10" s="1"/>
  <c r="B752" i="10"/>
  <c r="H752" i="10" s="1"/>
  <c r="N751" i="10"/>
  <c r="G751" i="10"/>
  <c r="C751" i="10"/>
  <c r="B751" i="10"/>
  <c r="H751" i="10" s="1"/>
  <c r="N750" i="10"/>
  <c r="H750" i="10"/>
  <c r="G750" i="10"/>
  <c r="C750" i="10"/>
  <c r="B750" i="10"/>
  <c r="N749" i="10"/>
  <c r="I749" i="10"/>
  <c r="G749" i="10"/>
  <c r="E749" i="10"/>
  <c r="C749" i="10"/>
  <c r="B749" i="10"/>
  <c r="H749" i="10" s="1"/>
  <c r="N748" i="10"/>
  <c r="G748" i="10"/>
  <c r="C748" i="10"/>
  <c r="I748" i="10" s="1"/>
  <c r="B748" i="10"/>
  <c r="H748" i="10" s="1"/>
  <c r="N747" i="10"/>
  <c r="G747" i="10"/>
  <c r="C747" i="10"/>
  <c r="B747" i="10"/>
  <c r="H747" i="10" s="1"/>
  <c r="N746" i="10"/>
  <c r="H746" i="10"/>
  <c r="G746" i="10"/>
  <c r="C746" i="10"/>
  <c r="B746" i="10"/>
  <c r="N745" i="10"/>
  <c r="I745" i="10"/>
  <c r="G745" i="10"/>
  <c r="E745" i="10"/>
  <c r="C745" i="10"/>
  <c r="B745" i="10"/>
  <c r="H745" i="10" s="1"/>
  <c r="N744" i="10"/>
  <c r="G744" i="10"/>
  <c r="C744" i="10"/>
  <c r="I744" i="10" s="1"/>
  <c r="B744" i="10"/>
  <c r="H744" i="10" s="1"/>
  <c r="N743" i="10"/>
  <c r="G743" i="10"/>
  <c r="C743" i="10"/>
  <c r="B743" i="10"/>
  <c r="H743" i="10" s="1"/>
  <c r="N742" i="10"/>
  <c r="H742" i="10"/>
  <c r="G742" i="10"/>
  <c r="C742" i="10"/>
  <c r="B742" i="10"/>
  <c r="N741" i="10"/>
  <c r="I741" i="10"/>
  <c r="G741" i="10"/>
  <c r="E741" i="10"/>
  <c r="C741" i="10"/>
  <c r="B741" i="10"/>
  <c r="H741" i="10" s="1"/>
  <c r="N740" i="10"/>
  <c r="G740" i="10"/>
  <c r="C740" i="10"/>
  <c r="I740" i="10" s="1"/>
  <c r="B740" i="10"/>
  <c r="H740" i="10" s="1"/>
  <c r="N739" i="10"/>
  <c r="G739" i="10"/>
  <c r="C739" i="10"/>
  <c r="B739" i="10"/>
  <c r="H739" i="10" s="1"/>
  <c r="N738" i="10"/>
  <c r="H738" i="10"/>
  <c r="G738" i="10"/>
  <c r="C738" i="10"/>
  <c r="B738" i="10"/>
  <c r="N737" i="10"/>
  <c r="I737" i="10"/>
  <c r="G737" i="10"/>
  <c r="E737" i="10"/>
  <c r="C737" i="10"/>
  <c r="B737" i="10"/>
  <c r="H737" i="10" s="1"/>
  <c r="N736" i="10"/>
  <c r="G736" i="10"/>
  <c r="C736" i="10"/>
  <c r="I736" i="10" s="1"/>
  <c r="B736" i="10"/>
  <c r="H736" i="10" s="1"/>
  <c r="N735" i="10"/>
  <c r="G735" i="10"/>
  <c r="C735" i="10"/>
  <c r="B735" i="10"/>
  <c r="H735" i="10" s="1"/>
  <c r="N734" i="10"/>
  <c r="H734" i="10"/>
  <c r="G734" i="10"/>
  <c r="C734" i="10"/>
  <c r="B734" i="10"/>
  <c r="N733" i="10"/>
  <c r="I733" i="10"/>
  <c r="G733" i="10"/>
  <c r="E733" i="10"/>
  <c r="C733" i="10"/>
  <c r="B733" i="10"/>
  <c r="H733" i="10" s="1"/>
  <c r="N732" i="10"/>
  <c r="G732" i="10"/>
  <c r="C732" i="10"/>
  <c r="I732" i="10" s="1"/>
  <c r="B732" i="10"/>
  <c r="H732" i="10" s="1"/>
  <c r="N731" i="10"/>
  <c r="G731" i="10"/>
  <c r="C731" i="10"/>
  <c r="B731" i="10"/>
  <c r="H731" i="10" s="1"/>
  <c r="N730" i="10"/>
  <c r="H730" i="10"/>
  <c r="G730" i="10"/>
  <c r="C730" i="10"/>
  <c r="B730" i="10"/>
  <c r="N729" i="10"/>
  <c r="I729" i="10"/>
  <c r="G729" i="10"/>
  <c r="E729" i="10"/>
  <c r="C729" i="10"/>
  <c r="B729" i="10"/>
  <c r="H729" i="10" s="1"/>
  <c r="N728" i="10"/>
  <c r="G728" i="10"/>
  <c r="C728" i="10"/>
  <c r="I728" i="10" s="1"/>
  <c r="B728" i="10"/>
  <c r="H728" i="10" s="1"/>
  <c r="N727" i="10"/>
  <c r="G727" i="10"/>
  <c r="C727" i="10"/>
  <c r="B727" i="10"/>
  <c r="H727" i="10" s="1"/>
  <c r="N726" i="10"/>
  <c r="H726" i="10"/>
  <c r="G726" i="10"/>
  <c r="C726" i="10"/>
  <c r="B726" i="10"/>
  <c r="N725" i="10"/>
  <c r="I725" i="10"/>
  <c r="G725" i="10"/>
  <c r="E725" i="10"/>
  <c r="C725" i="10"/>
  <c r="B725" i="10"/>
  <c r="H725" i="10" s="1"/>
  <c r="N724" i="10"/>
  <c r="G724" i="10"/>
  <c r="C724" i="10"/>
  <c r="I724" i="10" s="1"/>
  <c r="B724" i="10"/>
  <c r="H724" i="10" s="1"/>
  <c r="N723" i="10"/>
  <c r="G723" i="10"/>
  <c r="C723" i="10"/>
  <c r="B723" i="10"/>
  <c r="H723" i="10" s="1"/>
  <c r="N722" i="10"/>
  <c r="H722" i="10"/>
  <c r="G722" i="10"/>
  <c r="C722" i="10"/>
  <c r="B722" i="10"/>
  <c r="N721" i="10"/>
  <c r="I721" i="10"/>
  <c r="G721" i="10"/>
  <c r="E721" i="10"/>
  <c r="C721" i="10"/>
  <c r="B721" i="10"/>
  <c r="H721" i="10" s="1"/>
  <c r="N720" i="10"/>
  <c r="G720" i="10"/>
  <c r="C720" i="10"/>
  <c r="I720" i="10" s="1"/>
  <c r="B720" i="10"/>
  <c r="H720" i="10" s="1"/>
  <c r="N719" i="10"/>
  <c r="G719" i="10"/>
  <c r="C719" i="10"/>
  <c r="B719" i="10"/>
  <c r="H719" i="10" s="1"/>
  <c r="N718" i="10"/>
  <c r="H718" i="10"/>
  <c r="G718" i="10"/>
  <c r="C718" i="10"/>
  <c r="B718" i="10"/>
  <c r="N717" i="10"/>
  <c r="I717" i="10"/>
  <c r="G717" i="10"/>
  <c r="E717" i="10"/>
  <c r="C717" i="10"/>
  <c r="B717" i="10"/>
  <c r="H717" i="10" s="1"/>
  <c r="N716" i="10"/>
  <c r="G716" i="10"/>
  <c r="C716" i="10"/>
  <c r="I716" i="10" s="1"/>
  <c r="B716" i="10"/>
  <c r="H716" i="10" s="1"/>
  <c r="N715" i="10"/>
  <c r="G715" i="10"/>
  <c r="C715" i="10"/>
  <c r="B715" i="10"/>
  <c r="H715" i="10" s="1"/>
  <c r="N714" i="10"/>
  <c r="H714" i="10"/>
  <c r="G714" i="10"/>
  <c r="C714" i="10"/>
  <c r="B714" i="10"/>
  <c r="N713" i="10"/>
  <c r="I713" i="10"/>
  <c r="G713" i="10"/>
  <c r="E713" i="10"/>
  <c r="C713" i="10"/>
  <c r="B713" i="10"/>
  <c r="H713" i="10" s="1"/>
  <c r="N712" i="10"/>
  <c r="G712" i="10"/>
  <c r="C712" i="10"/>
  <c r="I712" i="10" s="1"/>
  <c r="B712" i="10"/>
  <c r="H712" i="10" s="1"/>
  <c r="N711" i="10"/>
  <c r="G711" i="10"/>
  <c r="C711" i="10"/>
  <c r="B711" i="10"/>
  <c r="H711" i="10" s="1"/>
  <c r="N710" i="10"/>
  <c r="H710" i="10"/>
  <c r="G710" i="10"/>
  <c r="C710" i="10"/>
  <c r="B710" i="10"/>
  <c r="N709" i="10"/>
  <c r="I709" i="10"/>
  <c r="G709" i="10"/>
  <c r="E709" i="10"/>
  <c r="C709" i="10"/>
  <c r="B709" i="10"/>
  <c r="H709" i="10" s="1"/>
  <c r="N708" i="10"/>
  <c r="G708" i="10"/>
  <c r="C708" i="10"/>
  <c r="I708" i="10" s="1"/>
  <c r="B708" i="10"/>
  <c r="H708" i="10" s="1"/>
  <c r="N707" i="10"/>
  <c r="G707" i="10"/>
  <c r="C707" i="10"/>
  <c r="B707" i="10"/>
  <c r="H707" i="10" s="1"/>
  <c r="N706" i="10"/>
  <c r="H706" i="10"/>
  <c r="G706" i="10"/>
  <c r="C706" i="10"/>
  <c r="B706" i="10"/>
  <c r="N705" i="10"/>
  <c r="I705" i="10"/>
  <c r="G705" i="10"/>
  <c r="E705" i="10"/>
  <c r="C705" i="10"/>
  <c r="B705" i="10"/>
  <c r="H705" i="10" s="1"/>
  <c r="N704" i="10"/>
  <c r="G704" i="10"/>
  <c r="C704" i="10"/>
  <c r="I704" i="10" s="1"/>
  <c r="B704" i="10"/>
  <c r="H704" i="10" s="1"/>
  <c r="N703" i="10"/>
  <c r="G703" i="10"/>
  <c r="C703" i="10"/>
  <c r="B703" i="10"/>
  <c r="H703" i="10" s="1"/>
  <c r="N702" i="10"/>
  <c r="H702" i="10"/>
  <c r="G702" i="10"/>
  <c r="C702" i="10"/>
  <c r="B702" i="10"/>
  <c r="N701" i="10"/>
  <c r="I701" i="10"/>
  <c r="G701" i="10"/>
  <c r="E701" i="10"/>
  <c r="C701" i="10"/>
  <c r="B701" i="10"/>
  <c r="H701" i="10" s="1"/>
  <c r="N700" i="10"/>
  <c r="G700" i="10"/>
  <c r="C700" i="10"/>
  <c r="I700" i="10" s="1"/>
  <c r="B700" i="10"/>
  <c r="H700" i="10" s="1"/>
  <c r="N699" i="10"/>
  <c r="G699" i="10"/>
  <c r="C699" i="10"/>
  <c r="B699" i="10"/>
  <c r="H699" i="10" s="1"/>
  <c r="N698" i="10"/>
  <c r="H698" i="10"/>
  <c r="G698" i="10"/>
  <c r="C698" i="10"/>
  <c r="B698" i="10"/>
  <c r="N697" i="10"/>
  <c r="I697" i="10"/>
  <c r="G697" i="10"/>
  <c r="E697" i="10"/>
  <c r="C697" i="10"/>
  <c r="B697" i="10"/>
  <c r="H697" i="10" s="1"/>
  <c r="N696" i="10"/>
  <c r="G696" i="10"/>
  <c r="C696" i="10"/>
  <c r="I696" i="10" s="1"/>
  <c r="B696" i="10"/>
  <c r="H696" i="10" s="1"/>
  <c r="N695" i="10"/>
  <c r="G695" i="10"/>
  <c r="C695" i="10"/>
  <c r="B695" i="10"/>
  <c r="H695" i="10" s="1"/>
  <c r="N694" i="10"/>
  <c r="H694" i="10"/>
  <c r="G694" i="10"/>
  <c r="C694" i="10"/>
  <c r="B694" i="10"/>
  <c r="N693" i="10"/>
  <c r="I693" i="10"/>
  <c r="G693" i="10"/>
  <c r="E693" i="10"/>
  <c r="C693" i="10"/>
  <c r="B693" i="10"/>
  <c r="H693" i="10" s="1"/>
  <c r="N692" i="10"/>
  <c r="G692" i="10"/>
  <c r="C692" i="10"/>
  <c r="I692" i="10" s="1"/>
  <c r="B692" i="10"/>
  <c r="H692" i="10" s="1"/>
  <c r="N691" i="10"/>
  <c r="G691" i="10"/>
  <c r="C691" i="10"/>
  <c r="B691" i="10"/>
  <c r="H691" i="10" s="1"/>
  <c r="N690" i="10"/>
  <c r="H690" i="10"/>
  <c r="G690" i="10"/>
  <c r="C690" i="10"/>
  <c r="B690" i="10"/>
  <c r="N689" i="10"/>
  <c r="I689" i="10"/>
  <c r="G689" i="10"/>
  <c r="E689" i="10"/>
  <c r="C689" i="10"/>
  <c r="B689" i="10"/>
  <c r="H689" i="10" s="1"/>
  <c r="N688" i="10"/>
  <c r="G688" i="10"/>
  <c r="C688" i="10"/>
  <c r="I688" i="10" s="1"/>
  <c r="B688" i="10"/>
  <c r="H688" i="10" s="1"/>
  <c r="N687" i="10"/>
  <c r="G687" i="10"/>
  <c r="C687" i="10"/>
  <c r="B687" i="10"/>
  <c r="H687" i="10" s="1"/>
  <c r="N686" i="10"/>
  <c r="H686" i="10"/>
  <c r="G686" i="10"/>
  <c r="C686" i="10"/>
  <c r="B686" i="10"/>
  <c r="N685" i="10"/>
  <c r="I685" i="10"/>
  <c r="G685" i="10"/>
  <c r="E685" i="10"/>
  <c r="C685" i="10"/>
  <c r="B685" i="10"/>
  <c r="H685" i="10" s="1"/>
  <c r="N684" i="10"/>
  <c r="G684" i="10"/>
  <c r="C684" i="10"/>
  <c r="I684" i="10" s="1"/>
  <c r="B684" i="10"/>
  <c r="H684" i="10" s="1"/>
  <c r="N683" i="10"/>
  <c r="G683" i="10"/>
  <c r="C683" i="10"/>
  <c r="B683" i="10"/>
  <c r="H683" i="10" s="1"/>
  <c r="N682" i="10"/>
  <c r="H682" i="10"/>
  <c r="G682" i="10"/>
  <c r="C682" i="10"/>
  <c r="B682" i="10"/>
  <c r="N681" i="10"/>
  <c r="I681" i="10"/>
  <c r="G681" i="10"/>
  <c r="E681" i="10"/>
  <c r="C681" i="10"/>
  <c r="B681" i="10"/>
  <c r="H681" i="10" s="1"/>
  <c r="N680" i="10"/>
  <c r="G680" i="10"/>
  <c r="C680" i="10"/>
  <c r="I680" i="10" s="1"/>
  <c r="B680" i="10"/>
  <c r="H680" i="10" s="1"/>
  <c r="N679" i="10"/>
  <c r="G679" i="10"/>
  <c r="C679" i="10"/>
  <c r="B679" i="10"/>
  <c r="H679" i="10" s="1"/>
  <c r="N678" i="10"/>
  <c r="H678" i="10"/>
  <c r="G678" i="10"/>
  <c r="C678" i="10"/>
  <c r="B678" i="10"/>
  <c r="N677" i="10"/>
  <c r="I677" i="10"/>
  <c r="G677" i="10"/>
  <c r="E677" i="10"/>
  <c r="C677" i="10"/>
  <c r="B677" i="10"/>
  <c r="H677" i="10" s="1"/>
  <c r="N676" i="10"/>
  <c r="G676" i="10"/>
  <c r="C676" i="10"/>
  <c r="I676" i="10" s="1"/>
  <c r="B676" i="10"/>
  <c r="H676" i="10" s="1"/>
  <c r="N675" i="10"/>
  <c r="G675" i="10"/>
  <c r="C675" i="10"/>
  <c r="B675" i="10"/>
  <c r="H675" i="10" s="1"/>
  <c r="N674" i="10"/>
  <c r="H674" i="10"/>
  <c r="G674" i="10"/>
  <c r="C674" i="10"/>
  <c r="B674" i="10"/>
  <c r="N673" i="10"/>
  <c r="I673" i="10"/>
  <c r="G673" i="10"/>
  <c r="E673" i="10"/>
  <c r="C673" i="10"/>
  <c r="B673" i="10"/>
  <c r="H673" i="10" s="1"/>
  <c r="N672" i="10"/>
  <c r="G672" i="10"/>
  <c r="C672" i="10"/>
  <c r="I672" i="10" s="1"/>
  <c r="B672" i="10"/>
  <c r="H672" i="10" s="1"/>
  <c r="N671" i="10"/>
  <c r="G671" i="10"/>
  <c r="C671" i="10"/>
  <c r="B671" i="10"/>
  <c r="H671" i="10" s="1"/>
  <c r="N670" i="10"/>
  <c r="H670" i="10"/>
  <c r="G670" i="10"/>
  <c r="C670" i="10"/>
  <c r="B670" i="10"/>
  <c r="N669" i="10"/>
  <c r="I669" i="10"/>
  <c r="G669" i="10"/>
  <c r="E669" i="10"/>
  <c r="C669" i="10"/>
  <c r="B669" i="10"/>
  <c r="H669" i="10" s="1"/>
  <c r="N668" i="10"/>
  <c r="G668" i="10"/>
  <c r="C668" i="10"/>
  <c r="I668" i="10" s="1"/>
  <c r="B668" i="10"/>
  <c r="H668" i="10" s="1"/>
  <c r="N667" i="10"/>
  <c r="G667" i="10"/>
  <c r="C667" i="10"/>
  <c r="B667" i="10"/>
  <c r="H667" i="10" s="1"/>
  <c r="N666" i="10"/>
  <c r="H666" i="10"/>
  <c r="G666" i="10"/>
  <c r="C666" i="10"/>
  <c r="B666" i="10"/>
  <c r="N665" i="10"/>
  <c r="I665" i="10"/>
  <c r="G665" i="10"/>
  <c r="E665" i="10"/>
  <c r="C665" i="10"/>
  <c r="B665" i="10"/>
  <c r="H665" i="10" s="1"/>
  <c r="N664" i="10"/>
  <c r="G664" i="10"/>
  <c r="C664" i="10"/>
  <c r="I664" i="10" s="1"/>
  <c r="B664" i="10"/>
  <c r="H664" i="10" s="1"/>
  <c r="N663" i="10"/>
  <c r="G663" i="10"/>
  <c r="C663" i="10"/>
  <c r="B663" i="10"/>
  <c r="H663" i="10" s="1"/>
  <c r="N662" i="10"/>
  <c r="H662" i="10"/>
  <c r="G662" i="10"/>
  <c r="C662" i="10"/>
  <c r="B662" i="10"/>
  <c r="N661" i="10"/>
  <c r="I661" i="10"/>
  <c r="G661" i="10"/>
  <c r="E661" i="10"/>
  <c r="C661" i="10"/>
  <c r="B661" i="10"/>
  <c r="H661" i="10" s="1"/>
  <c r="N660" i="10"/>
  <c r="G660" i="10"/>
  <c r="C660" i="10"/>
  <c r="I660" i="10" s="1"/>
  <c r="B660" i="10"/>
  <c r="H660" i="10" s="1"/>
  <c r="N659" i="10"/>
  <c r="G659" i="10"/>
  <c r="C659" i="10"/>
  <c r="B659" i="10"/>
  <c r="H659" i="10" s="1"/>
  <c r="N658" i="10"/>
  <c r="H658" i="10"/>
  <c r="G658" i="10"/>
  <c r="C658" i="10"/>
  <c r="B658" i="10"/>
  <c r="N657" i="10"/>
  <c r="I657" i="10"/>
  <c r="G657" i="10"/>
  <c r="E657" i="10"/>
  <c r="C657" i="10"/>
  <c r="B657" i="10"/>
  <c r="H657" i="10" s="1"/>
  <c r="N656" i="10"/>
  <c r="G656" i="10"/>
  <c r="C656" i="10"/>
  <c r="I656" i="10" s="1"/>
  <c r="B656" i="10"/>
  <c r="H656" i="10" s="1"/>
  <c r="N655" i="10"/>
  <c r="G655" i="10"/>
  <c r="C655" i="10"/>
  <c r="B655" i="10"/>
  <c r="H655" i="10" s="1"/>
  <c r="N654" i="10"/>
  <c r="H654" i="10"/>
  <c r="G654" i="10"/>
  <c r="C654" i="10"/>
  <c r="B654" i="10"/>
  <c r="N653" i="10"/>
  <c r="I653" i="10"/>
  <c r="G653" i="10"/>
  <c r="E653" i="10"/>
  <c r="C653" i="10"/>
  <c r="B653" i="10"/>
  <c r="H653" i="10" s="1"/>
  <c r="N652" i="10"/>
  <c r="G652" i="10"/>
  <c r="C652" i="10"/>
  <c r="I652" i="10" s="1"/>
  <c r="B652" i="10"/>
  <c r="H652" i="10" s="1"/>
  <c r="N651" i="10"/>
  <c r="G651" i="10"/>
  <c r="C651" i="10"/>
  <c r="B651" i="10"/>
  <c r="H651" i="10" s="1"/>
  <c r="N650" i="10"/>
  <c r="H650" i="10"/>
  <c r="G650" i="10"/>
  <c r="C650" i="10"/>
  <c r="B650" i="10"/>
  <c r="N649" i="10"/>
  <c r="I649" i="10"/>
  <c r="G649" i="10"/>
  <c r="E649" i="10"/>
  <c r="C649" i="10"/>
  <c r="B649" i="10"/>
  <c r="H649" i="10" s="1"/>
  <c r="N648" i="10"/>
  <c r="G648" i="10"/>
  <c r="C648" i="10"/>
  <c r="I648" i="10" s="1"/>
  <c r="B648" i="10"/>
  <c r="H648" i="10" s="1"/>
  <c r="N647" i="10"/>
  <c r="G647" i="10"/>
  <c r="C647" i="10"/>
  <c r="B647" i="10"/>
  <c r="H647" i="10" s="1"/>
  <c r="N646" i="10"/>
  <c r="H646" i="10"/>
  <c r="G646" i="10"/>
  <c r="C646" i="10"/>
  <c r="B646" i="10"/>
  <c r="N645" i="10"/>
  <c r="I645" i="10"/>
  <c r="G645" i="10"/>
  <c r="E645" i="10"/>
  <c r="C645" i="10"/>
  <c r="B645" i="10"/>
  <c r="H645" i="10" s="1"/>
  <c r="N644" i="10"/>
  <c r="G644" i="10"/>
  <c r="C644" i="10"/>
  <c r="I644" i="10" s="1"/>
  <c r="B644" i="10"/>
  <c r="H644" i="10" s="1"/>
  <c r="N643" i="10"/>
  <c r="G643" i="10"/>
  <c r="C643" i="10"/>
  <c r="B643" i="10"/>
  <c r="H643" i="10" s="1"/>
  <c r="N642" i="10"/>
  <c r="H642" i="10"/>
  <c r="G642" i="10"/>
  <c r="C642" i="10"/>
  <c r="B642" i="10"/>
  <c r="N641" i="10"/>
  <c r="I641" i="10"/>
  <c r="G641" i="10"/>
  <c r="E641" i="10"/>
  <c r="C641" i="10"/>
  <c r="B641" i="10"/>
  <c r="H641" i="10" s="1"/>
  <c r="N640" i="10"/>
  <c r="G640" i="10"/>
  <c r="C640" i="10"/>
  <c r="I640" i="10" s="1"/>
  <c r="B640" i="10"/>
  <c r="H640" i="10" s="1"/>
  <c r="N639" i="10"/>
  <c r="G639" i="10"/>
  <c r="C639" i="10"/>
  <c r="B639" i="10"/>
  <c r="H639" i="10" s="1"/>
  <c r="N638" i="10"/>
  <c r="H638" i="10"/>
  <c r="G638" i="10"/>
  <c r="C638" i="10"/>
  <c r="B638" i="10"/>
  <c r="N637" i="10"/>
  <c r="I637" i="10"/>
  <c r="G637" i="10"/>
  <c r="E637" i="10"/>
  <c r="C637" i="10"/>
  <c r="B637" i="10"/>
  <c r="H637" i="10" s="1"/>
  <c r="N636" i="10"/>
  <c r="G636" i="10"/>
  <c r="C636" i="10"/>
  <c r="I636" i="10" s="1"/>
  <c r="B636" i="10"/>
  <c r="H636" i="10" s="1"/>
  <c r="N635" i="10"/>
  <c r="G635" i="10"/>
  <c r="C635" i="10"/>
  <c r="B635" i="10"/>
  <c r="H635" i="10" s="1"/>
  <c r="N634" i="10"/>
  <c r="H634" i="10"/>
  <c r="G634" i="10"/>
  <c r="C634" i="10"/>
  <c r="B634" i="10"/>
  <c r="N633" i="10"/>
  <c r="I633" i="10"/>
  <c r="G633" i="10"/>
  <c r="E633" i="10"/>
  <c r="C633" i="10"/>
  <c r="B633" i="10"/>
  <c r="H633" i="10" s="1"/>
  <c r="N632" i="10"/>
  <c r="G632" i="10"/>
  <c r="C632" i="10"/>
  <c r="I632" i="10" s="1"/>
  <c r="B632" i="10"/>
  <c r="H632" i="10" s="1"/>
  <c r="N631" i="10"/>
  <c r="G631" i="10"/>
  <c r="C631" i="10"/>
  <c r="B631" i="10"/>
  <c r="H631" i="10" s="1"/>
  <c r="N630" i="10"/>
  <c r="H630" i="10"/>
  <c r="G630" i="10"/>
  <c r="C630" i="10"/>
  <c r="B630" i="10"/>
  <c r="N629" i="10"/>
  <c r="I629" i="10"/>
  <c r="G629" i="10"/>
  <c r="E629" i="10"/>
  <c r="C629" i="10"/>
  <c r="B629" i="10"/>
  <c r="H629" i="10" s="1"/>
  <c r="N628" i="10"/>
  <c r="G628" i="10"/>
  <c r="C628" i="10"/>
  <c r="I628" i="10" s="1"/>
  <c r="B628" i="10"/>
  <c r="H628" i="10" s="1"/>
  <c r="N627" i="10"/>
  <c r="G627" i="10"/>
  <c r="C627" i="10"/>
  <c r="B627" i="10"/>
  <c r="H627" i="10" s="1"/>
  <c r="N626" i="10"/>
  <c r="H626" i="10"/>
  <c r="G626" i="10"/>
  <c r="C626" i="10"/>
  <c r="B626" i="10"/>
  <c r="N625" i="10"/>
  <c r="I625" i="10"/>
  <c r="G625" i="10"/>
  <c r="E625" i="10"/>
  <c r="C625" i="10"/>
  <c r="B625" i="10"/>
  <c r="H625" i="10" s="1"/>
  <c r="N624" i="10"/>
  <c r="G624" i="10"/>
  <c r="C624" i="10"/>
  <c r="I624" i="10" s="1"/>
  <c r="B624" i="10"/>
  <c r="H624" i="10" s="1"/>
  <c r="N623" i="10"/>
  <c r="G623" i="10"/>
  <c r="C623" i="10"/>
  <c r="B623" i="10"/>
  <c r="H623" i="10" s="1"/>
  <c r="N622" i="10"/>
  <c r="H622" i="10"/>
  <c r="G622" i="10"/>
  <c r="C622" i="10"/>
  <c r="B622" i="10"/>
  <c r="N621" i="10"/>
  <c r="I621" i="10"/>
  <c r="G621" i="10"/>
  <c r="E621" i="10"/>
  <c r="C621" i="10"/>
  <c r="B621" i="10"/>
  <c r="H621" i="10" s="1"/>
  <c r="N620" i="10"/>
  <c r="G620" i="10"/>
  <c r="C620" i="10"/>
  <c r="I620" i="10" s="1"/>
  <c r="B620" i="10"/>
  <c r="H620" i="10" s="1"/>
  <c r="N619" i="10"/>
  <c r="G619" i="10"/>
  <c r="C619" i="10"/>
  <c r="B619" i="10"/>
  <c r="H619" i="10" s="1"/>
  <c r="N618" i="10"/>
  <c r="H618" i="10"/>
  <c r="G618" i="10"/>
  <c r="C618" i="10"/>
  <c r="B618" i="10"/>
  <c r="N617" i="10"/>
  <c r="I617" i="10"/>
  <c r="G617" i="10"/>
  <c r="E617" i="10"/>
  <c r="C617" i="10"/>
  <c r="B617" i="10"/>
  <c r="H617" i="10" s="1"/>
  <c r="N616" i="10"/>
  <c r="G616" i="10"/>
  <c r="C616" i="10"/>
  <c r="I616" i="10" s="1"/>
  <c r="B616" i="10"/>
  <c r="H616" i="10" s="1"/>
  <c r="N615" i="10"/>
  <c r="G615" i="10"/>
  <c r="C615" i="10"/>
  <c r="B615" i="10"/>
  <c r="H615" i="10" s="1"/>
  <c r="N614" i="10"/>
  <c r="H614" i="10"/>
  <c r="G614" i="10"/>
  <c r="C614" i="10"/>
  <c r="B614" i="10"/>
  <c r="N613" i="10"/>
  <c r="I613" i="10"/>
  <c r="G613" i="10"/>
  <c r="E613" i="10"/>
  <c r="C613" i="10"/>
  <c r="B613" i="10"/>
  <c r="H613" i="10" s="1"/>
  <c r="N612" i="10"/>
  <c r="G612" i="10"/>
  <c r="C612" i="10"/>
  <c r="I612" i="10" s="1"/>
  <c r="B612" i="10"/>
  <c r="H612" i="10" s="1"/>
  <c r="N611" i="10"/>
  <c r="G611" i="10"/>
  <c r="C611" i="10"/>
  <c r="B611" i="10"/>
  <c r="H611" i="10" s="1"/>
  <c r="N610" i="10"/>
  <c r="H610" i="10"/>
  <c r="G610" i="10"/>
  <c r="C610" i="10"/>
  <c r="B610" i="10"/>
  <c r="N609" i="10"/>
  <c r="I609" i="10"/>
  <c r="G609" i="10"/>
  <c r="E609" i="10"/>
  <c r="C609" i="10"/>
  <c r="B609" i="10"/>
  <c r="H609" i="10" s="1"/>
  <c r="N608" i="10"/>
  <c r="G608" i="10"/>
  <c r="C608" i="10"/>
  <c r="I608" i="10" s="1"/>
  <c r="B608" i="10"/>
  <c r="H608" i="10" s="1"/>
  <c r="N607" i="10"/>
  <c r="G607" i="10"/>
  <c r="C607" i="10"/>
  <c r="B607" i="10"/>
  <c r="H607" i="10" s="1"/>
  <c r="N606" i="10"/>
  <c r="H606" i="10"/>
  <c r="G606" i="10"/>
  <c r="C606" i="10"/>
  <c r="B606" i="10"/>
  <c r="N605" i="10"/>
  <c r="I605" i="10"/>
  <c r="G605" i="10"/>
  <c r="E605" i="10"/>
  <c r="C605" i="10"/>
  <c r="B605" i="10"/>
  <c r="H605" i="10" s="1"/>
  <c r="N604" i="10"/>
  <c r="G604" i="10"/>
  <c r="C604" i="10"/>
  <c r="I604" i="10" s="1"/>
  <c r="B604" i="10"/>
  <c r="H604" i="10" s="1"/>
  <c r="N603" i="10"/>
  <c r="G603" i="10"/>
  <c r="C603" i="10"/>
  <c r="B603" i="10"/>
  <c r="H603" i="10" s="1"/>
  <c r="N602" i="10"/>
  <c r="H602" i="10"/>
  <c r="G602" i="10"/>
  <c r="C602" i="10"/>
  <c r="B602" i="10"/>
  <c r="N601" i="10"/>
  <c r="I601" i="10"/>
  <c r="G601" i="10"/>
  <c r="E601" i="10"/>
  <c r="C601" i="10"/>
  <c r="B601" i="10"/>
  <c r="H601" i="10" s="1"/>
  <c r="N600" i="10"/>
  <c r="G600" i="10"/>
  <c r="C600" i="10"/>
  <c r="I600" i="10" s="1"/>
  <c r="B600" i="10"/>
  <c r="H600" i="10" s="1"/>
  <c r="N599" i="10"/>
  <c r="G599" i="10"/>
  <c r="C599" i="10"/>
  <c r="B599" i="10"/>
  <c r="H599" i="10" s="1"/>
  <c r="N598" i="10"/>
  <c r="H598" i="10"/>
  <c r="G598" i="10"/>
  <c r="C598" i="10"/>
  <c r="B598" i="10"/>
  <c r="N597" i="10"/>
  <c r="I597" i="10"/>
  <c r="G597" i="10"/>
  <c r="E597" i="10"/>
  <c r="C597" i="10"/>
  <c r="B597" i="10"/>
  <c r="H597" i="10" s="1"/>
  <c r="N596" i="10"/>
  <c r="G596" i="10"/>
  <c r="C596" i="10"/>
  <c r="I596" i="10" s="1"/>
  <c r="B596" i="10"/>
  <c r="H596" i="10" s="1"/>
  <c r="N595" i="10"/>
  <c r="G595" i="10"/>
  <c r="C595" i="10"/>
  <c r="B595" i="10"/>
  <c r="H595" i="10" s="1"/>
  <c r="N594" i="10"/>
  <c r="H594" i="10"/>
  <c r="G594" i="10"/>
  <c r="C594" i="10"/>
  <c r="B594" i="10"/>
  <c r="N593" i="10"/>
  <c r="I593" i="10"/>
  <c r="G593" i="10"/>
  <c r="E593" i="10"/>
  <c r="C593" i="10"/>
  <c r="B593" i="10"/>
  <c r="H593" i="10" s="1"/>
  <c r="N592" i="10"/>
  <c r="G592" i="10"/>
  <c r="C592" i="10"/>
  <c r="I592" i="10" s="1"/>
  <c r="B592" i="10"/>
  <c r="H592" i="10" s="1"/>
  <c r="N591" i="10"/>
  <c r="G591" i="10"/>
  <c r="C591" i="10"/>
  <c r="B591" i="10"/>
  <c r="H591" i="10" s="1"/>
  <c r="N590" i="10"/>
  <c r="H590" i="10"/>
  <c r="G590" i="10"/>
  <c r="C590" i="10"/>
  <c r="B590" i="10"/>
  <c r="N589" i="10"/>
  <c r="I589" i="10"/>
  <c r="G589" i="10"/>
  <c r="E589" i="10"/>
  <c r="C589" i="10"/>
  <c r="B589" i="10"/>
  <c r="H589" i="10" s="1"/>
  <c r="N588" i="10"/>
  <c r="G588" i="10"/>
  <c r="C588" i="10"/>
  <c r="I588" i="10" s="1"/>
  <c r="B588" i="10"/>
  <c r="H588" i="10" s="1"/>
  <c r="N587" i="10"/>
  <c r="G587" i="10"/>
  <c r="C587" i="10"/>
  <c r="B587" i="10"/>
  <c r="H587" i="10" s="1"/>
  <c r="N586" i="10"/>
  <c r="H586" i="10"/>
  <c r="G586" i="10"/>
  <c r="C586" i="10"/>
  <c r="B586" i="10"/>
  <c r="N585" i="10"/>
  <c r="I585" i="10"/>
  <c r="G585" i="10"/>
  <c r="E585" i="10"/>
  <c r="C585" i="10"/>
  <c r="B585" i="10"/>
  <c r="H585" i="10" s="1"/>
  <c r="N584" i="10"/>
  <c r="G584" i="10"/>
  <c r="C584" i="10"/>
  <c r="I584" i="10" s="1"/>
  <c r="B584" i="10"/>
  <c r="H584" i="10" s="1"/>
  <c r="N583" i="10"/>
  <c r="G583" i="10"/>
  <c r="C583" i="10"/>
  <c r="B583" i="10"/>
  <c r="H583" i="10" s="1"/>
  <c r="N582" i="10"/>
  <c r="H582" i="10"/>
  <c r="G582" i="10"/>
  <c r="C582" i="10"/>
  <c r="B582" i="10"/>
  <c r="N581" i="10"/>
  <c r="I581" i="10"/>
  <c r="G581" i="10"/>
  <c r="E581" i="10"/>
  <c r="C581" i="10"/>
  <c r="B581" i="10"/>
  <c r="H581" i="10" s="1"/>
  <c r="N580" i="10"/>
  <c r="G580" i="10"/>
  <c r="C580" i="10"/>
  <c r="I580" i="10" s="1"/>
  <c r="B580" i="10"/>
  <c r="H580" i="10" s="1"/>
  <c r="N579" i="10"/>
  <c r="G579" i="10"/>
  <c r="C579" i="10"/>
  <c r="B579" i="10"/>
  <c r="H579" i="10" s="1"/>
  <c r="N578" i="10"/>
  <c r="H578" i="10"/>
  <c r="G578" i="10"/>
  <c r="C578" i="10"/>
  <c r="B578" i="10"/>
  <c r="N577" i="10"/>
  <c r="I577" i="10"/>
  <c r="G577" i="10"/>
  <c r="E577" i="10"/>
  <c r="C577" i="10"/>
  <c r="B577" i="10"/>
  <c r="H577" i="10" s="1"/>
  <c r="N576" i="10"/>
  <c r="G576" i="10"/>
  <c r="C576" i="10"/>
  <c r="I576" i="10" s="1"/>
  <c r="B576" i="10"/>
  <c r="H576" i="10" s="1"/>
  <c r="N575" i="10"/>
  <c r="G575" i="10"/>
  <c r="C575" i="10"/>
  <c r="B575" i="10"/>
  <c r="H575" i="10" s="1"/>
  <c r="N574" i="10"/>
  <c r="H574" i="10"/>
  <c r="G574" i="10"/>
  <c r="C574" i="10"/>
  <c r="B574" i="10"/>
  <c r="N573" i="10"/>
  <c r="I573" i="10"/>
  <c r="G573" i="10"/>
  <c r="E573" i="10"/>
  <c r="C573" i="10"/>
  <c r="B573" i="10"/>
  <c r="H573" i="10" s="1"/>
  <c r="N572" i="10"/>
  <c r="G572" i="10"/>
  <c r="C572" i="10"/>
  <c r="I572" i="10" s="1"/>
  <c r="B572" i="10"/>
  <c r="H572" i="10" s="1"/>
  <c r="N571" i="10"/>
  <c r="G571" i="10"/>
  <c r="C571" i="10"/>
  <c r="B571" i="10"/>
  <c r="H571" i="10" s="1"/>
  <c r="N570" i="10"/>
  <c r="H570" i="10"/>
  <c r="G570" i="10"/>
  <c r="C570" i="10"/>
  <c r="B570" i="10"/>
  <c r="N569" i="10"/>
  <c r="I569" i="10"/>
  <c r="G569" i="10"/>
  <c r="E569" i="10"/>
  <c r="C569" i="10"/>
  <c r="B569" i="10"/>
  <c r="H569" i="10" s="1"/>
  <c r="N568" i="10"/>
  <c r="G568" i="10"/>
  <c r="C568" i="10"/>
  <c r="I568" i="10" s="1"/>
  <c r="B568" i="10"/>
  <c r="H568" i="10" s="1"/>
  <c r="N567" i="10"/>
  <c r="G567" i="10"/>
  <c r="C567" i="10"/>
  <c r="B567" i="10"/>
  <c r="H567" i="10" s="1"/>
  <c r="N566" i="10"/>
  <c r="H566" i="10"/>
  <c r="G566" i="10"/>
  <c r="C566" i="10"/>
  <c r="B566" i="10"/>
  <c r="N565" i="10"/>
  <c r="I565" i="10"/>
  <c r="G565" i="10"/>
  <c r="E565" i="10"/>
  <c r="C565" i="10"/>
  <c r="B565" i="10"/>
  <c r="H565" i="10" s="1"/>
  <c r="N564" i="10"/>
  <c r="G564" i="10"/>
  <c r="C564" i="10"/>
  <c r="I564" i="10" s="1"/>
  <c r="B564" i="10"/>
  <c r="H564" i="10" s="1"/>
  <c r="N563" i="10"/>
  <c r="G563" i="10"/>
  <c r="C563" i="10"/>
  <c r="B563" i="10"/>
  <c r="H563" i="10" s="1"/>
  <c r="N562" i="10"/>
  <c r="H562" i="10"/>
  <c r="G562" i="10"/>
  <c r="C562" i="10"/>
  <c r="B562" i="10"/>
  <c r="N561" i="10"/>
  <c r="I561" i="10"/>
  <c r="G561" i="10"/>
  <c r="E561" i="10"/>
  <c r="C561" i="10"/>
  <c r="B561" i="10"/>
  <c r="H561" i="10" s="1"/>
  <c r="N560" i="10"/>
  <c r="G560" i="10"/>
  <c r="C560" i="10"/>
  <c r="I560" i="10" s="1"/>
  <c r="B560" i="10"/>
  <c r="H560" i="10" s="1"/>
  <c r="N559" i="10"/>
  <c r="G559" i="10"/>
  <c r="C559" i="10"/>
  <c r="B559" i="10"/>
  <c r="H559" i="10" s="1"/>
  <c r="N558" i="10"/>
  <c r="H558" i="10"/>
  <c r="G558" i="10"/>
  <c r="C558" i="10"/>
  <c r="B558" i="10"/>
  <c r="N557" i="10"/>
  <c r="I557" i="10"/>
  <c r="G557" i="10"/>
  <c r="E557" i="10"/>
  <c r="C557" i="10"/>
  <c r="B557" i="10"/>
  <c r="H557" i="10" s="1"/>
  <c r="N556" i="10"/>
  <c r="G556" i="10"/>
  <c r="C556" i="10"/>
  <c r="I556" i="10" s="1"/>
  <c r="B556" i="10"/>
  <c r="H556" i="10" s="1"/>
  <c r="N555" i="10"/>
  <c r="G555" i="10"/>
  <c r="C555" i="10"/>
  <c r="B555" i="10"/>
  <c r="H555" i="10" s="1"/>
  <c r="N554" i="10"/>
  <c r="H554" i="10"/>
  <c r="G554" i="10"/>
  <c r="C554" i="10"/>
  <c r="B554" i="10"/>
  <c r="N553" i="10"/>
  <c r="I553" i="10"/>
  <c r="G553" i="10"/>
  <c r="E553" i="10"/>
  <c r="C553" i="10"/>
  <c r="B553" i="10"/>
  <c r="H553" i="10" s="1"/>
  <c r="N552" i="10"/>
  <c r="G552" i="10"/>
  <c r="C552" i="10"/>
  <c r="I552" i="10" s="1"/>
  <c r="B552" i="10"/>
  <c r="H552" i="10" s="1"/>
  <c r="N551" i="10"/>
  <c r="G551" i="10"/>
  <c r="C551" i="10"/>
  <c r="B551" i="10"/>
  <c r="H551" i="10" s="1"/>
  <c r="N550" i="10"/>
  <c r="H550" i="10"/>
  <c r="G550" i="10"/>
  <c r="C550" i="10"/>
  <c r="B550" i="10"/>
  <c r="N549" i="10"/>
  <c r="I549" i="10"/>
  <c r="G549" i="10"/>
  <c r="E549" i="10"/>
  <c r="C549" i="10"/>
  <c r="B549" i="10"/>
  <c r="H549" i="10" s="1"/>
  <c r="N548" i="10"/>
  <c r="G548" i="10"/>
  <c r="C548" i="10"/>
  <c r="I548" i="10" s="1"/>
  <c r="B548" i="10"/>
  <c r="H548" i="10" s="1"/>
  <c r="N547" i="10"/>
  <c r="G547" i="10"/>
  <c r="C547" i="10"/>
  <c r="B547" i="10"/>
  <c r="H547" i="10" s="1"/>
  <c r="N546" i="10"/>
  <c r="H546" i="10"/>
  <c r="G546" i="10"/>
  <c r="C546" i="10"/>
  <c r="B546" i="10"/>
  <c r="N545" i="10"/>
  <c r="I545" i="10"/>
  <c r="G545" i="10"/>
  <c r="E545" i="10"/>
  <c r="C545" i="10"/>
  <c r="B545" i="10"/>
  <c r="H545" i="10" s="1"/>
  <c r="N544" i="10"/>
  <c r="G544" i="10"/>
  <c r="C544" i="10"/>
  <c r="I544" i="10" s="1"/>
  <c r="B544" i="10"/>
  <c r="H544" i="10" s="1"/>
  <c r="N543" i="10"/>
  <c r="G543" i="10"/>
  <c r="C543" i="10"/>
  <c r="B543" i="10"/>
  <c r="H543" i="10" s="1"/>
  <c r="N542" i="10"/>
  <c r="H542" i="10"/>
  <c r="G542" i="10"/>
  <c r="C542" i="10"/>
  <c r="B542" i="10"/>
  <c r="N541" i="10"/>
  <c r="I541" i="10"/>
  <c r="G541" i="10"/>
  <c r="E541" i="10"/>
  <c r="C541" i="10"/>
  <c r="B541" i="10"/>
  <c r="H541" i="10" s="1"/>
  <c r="N540" i="10"/>
  <c r="G540" i="10"/>
  <c r="C540" i="10"/>
  <c r="I540" i="10" s="1"/>
  <c r="B540" i="10"/>
  <c r="H540" i="10" s="1"/>
  <c r="N539" i="10"/>
  <c r="G539" i="10"/>
  <c r="C539" i="10"/>
  <c r="B539" i="10"/>
  <c r="H539" i="10" s="1"/>
  <c r="N538" i="10"/>
  <c r="H538" i="10"/>
  <c r="G538" i="10"/>
  <c r="C538" i="10"/>
  <c r="B538" i="10"/>
  <c r="N537" i="10"/>
  <c r="I537" i="10"/>
  <c r="G537" i="10"/>
  <c r="E537" i="10"/>
  <c r="C537" i="10"/>
  <c r="B537" i="10"/>
  <c r="H537" i="10" s="1"/>
  <c r="N536" i="10"/>
  <c r="G536" i="10"/>
  <c r="C536" i="10"/>
  <c r="I536" i="10" s="1"/>
  <c r="B536" i="10"/>
  <c r="H536" i="10" s="1"/>
  <c r="N535" i="10"/>
  <c r="G535" i="10"/>
  <c r="C535" i="10"/>
  <c r="B535" i="10"/>
  <c r="H535" i="10" s="1"/>
  <c r="N534" i="10"/>
  <c r="H534" i="10"/>
  <c r="G534" i="10"/>
  <c r="C534" i="10"/>
  <c r="B534" i="10"/>
  <c r="N533" i="10"/>
  <c r="I533" i="10"/>
  <c r="H533" i="10"/>
  <c r="G533" i="10"/>
  <c r="E533" i="10"/>
  <c r="C533" i="10"/>
  <c r="B533" i="10"/>
  <c r="N532" i="10"/>
  <c r="G532" i="10"/>
  <c r="C532" i="10"/>
  <c r="I532" i="10" s="1"/>
  <c r="B532" i="10"/>
  <c r="H532" i="10" s="1"/>
  <c r="N531" i="10"/>
  <c r="G531" i="10"/>
  <c r="C531" i="10"/>
  <c r="B531" i="10"/>
  <c r="H531" i="10" s="1"/>
  <c r="N530" i="10"/>
  <c r="H530" i="10"/>
  <c r="G530" i="10"/>
  <c r="C530" i="10"/>
  <c r="B530" i="10"/>
  <c r="N529" i="10"/>
  <c r="I529" i="10"/>
  <c r="H529" i="10"/>
  <c r="G529" i="10"/>
  <c r="E529" i="10"/>
  <c r="C529" i="10"/>
  <c r="B529" i="10"/>
  <c r="N528" i="10"/>
  <c r="G528" i="10"/>
  <c r="C528" i="10"/>
  <c r="I528" i="10" s="1"/>
  <c r="B528" i="10"/>
  <c r="H528" i="10" s="1"/>
  <c r="N527" i="10"/>
  <c r="G527" i="10"/>
  <c r="C527" i="10"/>
  <c r="B527" i="10"/>
  <c r="H527" i="10" s="1"/>
  <c r="N526" i="10"/>
  <c r="H526" i="10"/>
  <c r="G526" i="10"/>
  <c r="C526" i="10"/>
  <c r="B526" i="10"/>
  <c r="N525" i="10"/>
  <c r="I525" i="10"/>
  <c r="H525" i="10"/>
  <c r="G525" i="10"/>
  <c r="E525" i="10"/>
  <c r="C525" i="10"/>
  <c r="B525" i="10"/>
  <c r="N524" i="10"/>
  <c r="G524" i="10"/>
  <c r="C524" i="10"/>
  <c r="I524" i="10" s="1"/>
  <c r="B524" i="10"/>
  <c r="H524" i="10" s="1"/>
  <c r="N523" i="10"/>
  <c r="G523" i="10"/>
  <c r="C523" i="10"/>
  <c r="B523" i="10"/>
  <c r="H523" i="10" s="1"/>
  <c r="N522" i="10"/>
  <c r="H522" i="10"/>
  <c r="G522" i="10"/>
  <c r="C522" i="10"/>
  <c r="B522" i="10"/>
  <c r="N521" i="10"/>
  <c r="I521" i="10"/>
  <c r="G521" i="10"/>
  <c r="E521" i="10"/>
  <c r="C521" i="10"/>
  <c r="B521" i="10"/>
  <c r="H521" i="10" s="1"/>
  <c r="N520" i="10"/>
  <c r="G520" i="10"/>
  <c r="C520" i="10"/>
  <c r="I520" i="10" s="1"/>
  <c r="B520" i="10"/>
  <c r="H520" i="10" s="1"/>
  <c r="N519" i="10"/>
  <c r="G519" i="10"/>
  <c r="C519" i="10"/>
  <c r="B519" i="10"/>
  <c r="H519" i="10" s="1"/>
  <c r="N518" i="10"/>
  <c r="H518" i="10"/>
  <c r="G518" i="10"/>
  <c r="C518" i="10"/>
  <c r="B518" i="10"/>
  <c r="N517" i="10"/>
  <c r="I517" i="10"/>
  <c r="H517" i="10"/>
  <c r="G517" i="10"/>
  <c r="E517" i="10"/>
  <c r="C517" i="10"/>
  <c r="B517" i="10"/>
  <c r="N516" i="10"/>
  <c r="G516" i="10"/>
  <c r="C516" i="10"/>
  <c r="I516" i="10" s="1"/>
  <c r="B516" i="10"/>
  <c r="H516" i="10" s="1"/>
  <c r="N515" i="10"/>
  <c r="G515" i="10"/>
  <c r="C515" i="10"/>
  <c r="B515" i="10"/>
  <c r="H515" i="10" s="1"/>
  <c r="N514" i="10"/>
  <c r="H514" i="10"/>
  <c r="G514" i="10"/>
  <c r="C514" i="10"/>
  <c r="B514" i="10"/>
  <c r="N513" i="10"/>
  <c r="I513" i="10"/>
  <c r="H513" i="10"/>
  <c r="G513" i="10"/>
  <c r="E513" i="10"/>
  <c r="C513" i="10"/>
  <c r="B513" i="10"/>
  <c r="N512" i="10"/>
  <c r="G512" i="10"/>
  <c r="C512" i="10"/>
  <c r="I512" i="10" s="1"/>
  <c r="B512" i="10"/>
  <c r="H512" i="10" s="1"/>
  <c r="N511" i="10"/>
  <c r="G511" i="10"/>
  <c r="C511" i="10"/>
  <c r="B511" i="10"/>
  <c r="H511" i="10" s="1"/>
  <c r="N510" i="10"/>
  <c r="H510" i="10"/>
  <c r="G510" i="10"/>
  <c r="C510" i="10"/>
  <c r="B510" i="10"/>
  <c r="N509" i="10"/>
  <c r="I509" i="10"/>
  <c r="H509" i="10"/>
  <c r="G509" i="10"/>
  <c r="E509" i="10"/>
  <c r="C509" i="10"/>
  <c r="B509" i="10"/>
  <c r="N508" i="10"/>
  <c r="I508" i="10"/>
  <c r="G508" i="10"/>
  <c r="E508" i="10"/>
  <c r="C508" i="10"/>
  <c r="B508" i="10"/>
  <c r="H508" i="10" s="1"/>
  <c r="N507" i="10"/>
  <c r="G507" i="10"/>
  <c r="C507" i="10"/>
  <c r="B507" i="10"/>
  <c r="H507" i="10" s="1"/>
  <c r="N506" i="10"/>
  <c r="H506" i="10"/>
  <c r="G506" i="10"/>
  <c r="C506" i="10"/>
  <c r="B506" i="10"/>
  <c r="N505" i="10"/>
  <c r="I505" i="10"/>
  <c r="H505" i="10"/>
  <c r="G505" i="10"/>
  <c r="E505" i="10"/>
  <c r="C505" i="10"/>
  <c r="B505" i="10"/>
  <c r="N504" i="10"/>
  <c r="I504" i="10"/>
  <c r="G504" i="10"/>
  <c r="E504" i="10"/>
  <c r="C504" i="10"/>
  <c r="B504" i="10"/>
  <c r="H504" i="10" s="1"/>
  <c r="N503" i="10"/>
  <c r="G503" i="10"/>
  <c r="C503" i="10"/>
  <c r="B503" i="10"/>
  <c r="H503" i="10" s="1"/>
  <c r="N502" i="10"/>
  <c r="H502" i="10"/>
  <c r="G502" i="10"/>
  <c r="C502" i="10"/>
  <c r="B502" i="10"/>
  <c r="N501" i="10"/>
  <c r="I501" i="10"/>
  <c r="H501" i="10"/>
  <c r="G501" i="10"/>
  <c r="E501" i="10"/>
  <c r="C501" i="10"/>
  <c r="B501" i="10"/>
  <c r="N500" i="10"/>
  <c r="I500" i="10"/>
  <c r="G500" i="10"/>
  <c r="E500" i="10"/>
  <c r="C500" i="10"/>
  <c r="B500" i="10"/>
  <c r="H500" i="10" s="1"/>
  <c r="N499" i="10"/>
  <c r="G499" i="10"/>
  <c r="C499" i="10"/>
  <c r="B499" i="10"/>
  <c r="H499" i="10" s="1"/>
  <c r="N498" i="10"/>
  <c r="H498" i="10"/>
  <c r="G498" i="10"/>
  <c r="C498" i="10"/>
  <c r="B498" i="10"/>
  <c r="N497" i="10"/>
  <c r="I497" i="10"/>
  <c r="H497" i="10"/>
  <c r="G497" i="10"/>
  <c r="E497" i="10"/>
  <c r="C497" i="10"/>
  <c r="B497" i="10"/>
  <c r="N496" i="10"/>
  <c r="I496" i="10"/>
  <c r="G496" i="10"/>
  <c r="E496" i="10"/>
  <c r="C496" i="10"/>
  <c r="B496" i="10"/>
  <c r="H496" i="10" s="1"/>
  <c r="N495" i="10"/>
  <c r="G495" i="10"/>
  <c r="C495" i="10"/>
  <c r="B495" i="10"/>
  <c r="H495" i="10" s="1"/>
  <c r="N494" i="10"/>
  <c r="H494" i="10"/>
  <c r="G494" i="10"/>
  <c r="C494" i="10"/>
  <c r="B494" i="10"/>
  <c r="N493" i="10"/>
  <c r="I493" i="10"/>
  <c r="H493" i="10"/>
  <c r="G493" i="10"/>
  <c r="E493" i="10"/>
  <c r="C493" i="10"/>
  <c r="B493" i="10"/>
  <c r="N492" i="10"/>
  <c r="I492" i="10"/>
  <c r="G492" i="10"/>
  <c r="E492" i="10"/>
  <c r="C492" i="10"/>
  <c r="B492" i="10"/>
  <c r="H492" i="10" s="1"/>
  <c r="N491" i="10"/>
  <c r="G491" i="10"/>
  <c r="C491" i="10"/>
  <c r="B491" i="10"/>
  <c r="H491" i="10" s="1"/>
  <c r="N490" i="10"/>
  <c r="H490" i="10"/>
  <c r="G490" i="10"/>
  <c r="C490" i="10"/>
  <c r="B490" i="10"/>
  <c r="N489" i="10"/>
  <c r="I489" i="10"/>
  <c r="H489" i="10"/>
  <c r="G489" i="10"/>
  <c r="E489" i="10"/>
  <c r="C489" i="10"/>
  <c r="B489" i="10"/>
  <c r="N488" i="10"/>
  <c r="I488" i="10"/>
  <c r="G488" i="10"/>
  <c r="E488" i="10"/>
  <c r="C488" i="10"/>
  <c r="B488" i="10"/>
  <c r="H488" i="10" s="1"/>
  <c r="N487" i="10"/>
  <c r="G487" i="10"/>
  <c r="C487" i="10"/>
  <c r="B487" i="10"/>
  <c r="H487" i="10" s="1"/>
  <c r="N486" i="10"/>
  <c r="H486" i="10"/>
  <c r="G486" i="10"/>
  <c r="C486" i="10"/>
  <c r="B486" i="10"/>
  <c r="N485" i="10"/>
  <c r="I485" i="10"/>
  <c r="H485" i="10"/>
  <c r="G485" i="10"/>
  <c r="E485" i="10"/>
  <c r="C485" i="10"/>
  <c r="B485" i="10"/>
  <c r="N484" i="10"/>
  <c r="I484" i="10"/>
  <c r="G484" i="10"/>
  <c r="E484" i="10"/>
  <c r="C484" i="10"/>
  <c r="B484" i="10"/>
  <c r="H484" i="10" s="1"/>
  <c r="N483" i="10"/>
  <c r="G483" i="10"/>
  <c r="C483" i="10"/>
  <c r="B483" i="10"/>
  <c r="H483" i="10" s="1"/>
  <c r="N482" i="10"/>
  <c r="H482" i="10"/>
  <c r="G482" i="10"/>
  <c r="C482" i="10"/>
  <c r="B482" i="10"/>
  <c r="N481" i="10"/>
  <c r="I481" i="10"/>
  <c r="H481" i="10"/>
  <c r="G481" i="10"/>
  <c r="E481" i="10"/>
  <c r="C481" i="10"/>
  <c r="B481" i="10"/>
  <c r="N480" i="10"/>
  <c r="I480" i="10"/>
  <c r="G480" i="10"/>
  <c r="E480" i="10"/>
  <c r="C480" i="10"/>
  <c r="B480" i="10"/>
  <c r="H480" i="10" s="1"/>
  <c r="N479" i="10"/>
  <c r="G479" i="10"/>
  <c r="C479" i="10"/>
  <c r="B479" i="10"/>
  <c r="H479" i="10" s="1"/>
  <c r="N478" i="10"/>
  <c r="H478" i="10"/>
  <c r="G478" i="10"/>
  <c r="C478" i="10"/>
  <c r="B478" i="10"/>
  <c r="N477" i="10"/>
  <c r="I477" i="10"/>
  <c r="H477" i="10"/>
  <c r="G477" i="10"/>
  <c r="E477" i="10"/>
  <c r="C477" i="10"/>
  <c r="B477" i="10"/>
  <c r="N476" i="10"/>
  <c r="I476" i="10"/>
  <c r="G476" i="10"/>
  <c r="E476" i="10"/>
  <c r="C476" i="10"/>
  <c r="B476" i="10"/>
  <c r="H476" i="10" s="1"/>
  <c r="N475" i="10"/>
  <c r="G475" i="10"/>
  <c r="C475" i="10"/>
  <c r="B475" i="10"/>
  <c r="H475" i="10" s="1"/>
  <c r="N474" i="10"/>
  <c r="H474" i="10"/>
  <c r="G474" i="10"/>
  <c r="C474" i="10"/>
  <c r="B474" i="10"/>
  <c r="N473" i="10"/>
  <c r="I473" i="10"/>
  <c r="H473" i="10"/>
  <c r="G473" i="10"/>
  <c r="E473" i="10"/>
  <c r="C473" i="10"/>
  <c r="B473" i="10"/>
  <c r="N472" i="10"/>
  <c r="I472" i="10"/>
  <c r="G472" i="10"/>
  <c r="E472" i="10"/>
  <c r="C472" i="10"/>
  <c r="B472" i="10"/>
  <c r="H472" i="10" s="1"/>
  <c r="N471" i="10"/>
  <c r="G471" i="10"/>
  <c r="C471" i="10"/>
  <c r="B471" i="10"/>
  <c r="H471" i="10" s="1"/>
  <c r="N470" i="10"/>
  <c r="H470" i="10"/>
  <c r="G470" i="10"/>
  <c r="C470" i="10"/>
  <c r="B470" i="10"/>
  <c r="N469" i="10"/>
  <c r="I469" i="10"/>
  <c r="H469" i="10"/>
  <c r="G469" i="10"/>
  <c r="E469" i="10"/>
  <c r="C469" i="10"/>
  <c r="B469" i="10"/>
  <c r="N468" i="10"/>
  <c r="I468" i="10"/>
  <c r="G468" i="10"/>
  <c r="E468" i="10"/>
  <c r="C468" i="10"/>
  <c r="B468" i="10"/>
  <c r="H468" i="10" s="1"/>
  <c r="N467" i="10"/>
  <c r="G467" i="10"/>
  <c r="C467" i="10"/>
  <c r="B467" i="10"/>
  <c r="H467" i="10" s="1"/>
  <c r="N466" i="10"/>
  <c r="H466" i="10"/>
  <c r="G466" i="10"/>
  <c r="C466" i="10"/>
  <c r="B466" i="10"/>
  <c r="N465" i="10"/>
  <c r="I465" i="10"/>
  <c r="H465" i="10"/>
  <c r="G465" i="10"/>
  <c r="E465" i="10"/>
  <c r="C465" i="10"/>
  <c r="B465" i="10"/>
  <c r="N464" i="10"/>
  <c r="I464" i="10"/>
  <c r="G464" i="10"/>
  <c r="E464" i="10"/>
  <c r="C464" i="10"/>
  <c r="B464" i="10"/>
  <c r="H464" i="10" s="1"/>
  <c r="N463" i="10"/>
  <c r="G463" i="10"/>
  <c r="C463" i="10"/>
  <c r="B463" i="10"/>
  <c r="H463" i="10" s="1"/>
  <c r="N462" i="10"/>
  <c r="H462" i="10"/>
  <c r="G462" i="10"/>
  <c r="C462" i="10"/>
  <c r="B462" i="10"/>
  <c r="N461" i="10"/>
  <c r="I461" i="10"/>
  <c r="H461" i="10"/>
  <c r="G461" i="10"/>
  <c r="E461" i="10"/>
  <c r="C461" i="10"/>
  <c r="B461" i="10"/>
  <c r="N460" i="10"/>
  <c r="I460" i="10"/>
  <c r="G460" i="10"/>
  <c r="E460" i="10"/>
  <c r="C460" i="10"/>
  <c r="B460" i="10"/>
  <c r="H460" i="10" s="1"/>
  <c r="N459" i="10"/>
  <c r="G459" i="10"/>
  <c r="C459" i="10"/>
  <c r="B459" i="10"/>
  <c r="H459" i="10" s="1"/>
  <c r="N458" i="10"/>
  <c r="H458" i="10"/>
  <c r="G458" i="10"/>
  <c r="C458" i="10"/>
  <c r="B458" i="10"/>
  <c r="N457" i="10"/>
  <c r="I457" i="10"/>
  <c r="H457" i="10"/>
  <c r="G457" i="10"/>
  <c r="E457" i="10"/>
  <c r="C457" i="10"/>
  <c r="B457" i="10"/>
  <c r="N456" i="10"/>
  <c r="I456" i="10"/>
  <c r="G456" i="10"/>
  <c r="E456" i="10"/>
  <c r="C456" i="10"/>
  <c r="B456" i="10"/>
  <c r="H456" i="10" s="1"/>
  <c r="N455" i="10"/>
  <c r="G455" i="10"/>
  <c r="C455" i="10"/>
  <c r="B455" i="10"/>
  <c r="H455" i="10" s="1"/>
  <c r="N454" i="10"/>
  <c r="H454" i="10"/>
  <c r="G454" i="10"/>
  <c r="C454" i="10"/>
  <c r="B454" i="10"/>
  <c r="N453" i="10"/>
  <c r="I453" i="10"/>
  <c r="H453" i="10"/>
  <c r="G453" i="10"/>
  <c r="E453" i="10"/>
  <c r="C453" i="10"/>
  <c r="B453" i="10"/>
  <c r="N452" i="10"/>
  <c r="I452" i="10"/>
  <c r="G452" i="10"/>
  <c r="E452" i="10"/>
  <c r="C452" i="10"/>
  <c r="B452" i="10"/>
  <c r="H452" i="10" s="1"/>
  <c r="N451" i="10"/>
  <c r="G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G353" i="10"/>
  <c r="E353" i="10"/>
  <c r="C353" i="10"/>
  <c r="B353" i="10"/>
  <c r="H353" i="10" s="1"/>
  <c r="N352" i="10"/>
  <c r="H352" i="10"/>
  <c r="G352" i="10"/>
  <c r="C352" i="10"/>
  <c r="I352" i="10" s="1"/>
  <c r="B352" i="10"/>
  <c r="N351" i="10"/>
  <c r="I351" i="10"/>
  <c r="G351" i="10"/>
  <c r="E351" i="10"/>
  <c r="C351" i="10"/>
  <c r="B351" i="10"/>
  <c r="H351" i="10" s="1"/>
  <c r="N350" i="10"/>
  <c r="H350" i="10"/>
  <c r="G350" i="10"/>
  <c r="C350" i="10"/>
  <c r="B350" i="10"/>
  <c r="N349" i="10"/>
  <c r="I349" i="10"/>
  <c r="G349" i="10"/>
  <c r="E349" i="10"/>
  <c r="C349" i="10"/>
  <c r="B349" i="10"/>
  <c r="H349" i="10" s="1"/>
  <c r="N348" i="10"/>
  <c r="H348" i="10"/>
  <c r="G348" i="10"/>
  <c r="C348" i="10"/>
  <c r="I348" i="10" s="1"/>
  <c r="B348" i="10"/>
  <c r="N347" i="10"/>
  <c r="I347" i="10"/>
  <c r="G347" i="10"/>
  <c r="E347" i="10"/>
  <c r="C347" i="10"/>
  <c r="B347" i="10"/>
  <c r="H347" i="10" s="1"/>
  <c r="H346" i="10"/>
  <c r="G346" i="10"/>
  <c r="C346" i="10"/>
  <c r="B346" i="10"/>
  <c r="I345" i="10"/>
  <c r="G345" i="10"/>
  <c r="E345" i="10"/>
  <c r="C345" i="10"/>
  <c r="B345" i="10"/>
  <c r="H345" i="10" s="1"/>
  <c r="H344" i="10"/>
  <c r="G344" i="10"/>
  <c r="C344" i="10"/>
  <c r="I344" i="10" s="1"/>
  <c r="B344" i="10"/>
  <c r="I343" i="10"/>
  <c r="G343" i="10"/>
  <c r="E343" i="10"/>
  <c r="C343" i="10"/>
  <c r="B343" i="10"/>
  <c r="H343" i="10" s="1"/>
  <c r="H342" i="10"/>
  <c r="G342" i="10"/>
  <c r="C342" i="10"/>
  <c r="B342" i="10"/>
  <c r="I341" i="10"/>
  <c r="G341" i="10"/>
  <c r="E341" i="10"/>
  <c r="C341" i="10"/>
  <c r="B341" i="10"/>
  <c r="H341" i="10" s="1"/>
  <c r="H340" i="10"/>
  <c r="G340" i="10"/>
  <c r="C340" i="10"/>
  <c r="I340" i="10" s="1"/>
  <c r="B340" i="10"/>
  <c r="I339" i="10"/>
  <c r="G339" i="10"/>
  <c r="E339" i="10"/>
  <c r="C339" i="10"/>
  <c r="B339" i="10"/>
  <c r="H339" i="10" s="1"/>
  <c r="H338" i="10"/>
  <c r="G338" i="10"/>
  <c r="C338" i="10"/>
  <c r="B338" i="10"/>
  <c r="I337" i="10"/>
  <c r="G337" i="10"/>
  <c r="E337" i="10"/>
  <c r="C337" i="10"/>
  <c r="B337" i="10"/>
  <c r="H337" i="10" s="1"/>
  <c r="H336" i="10"/>
  <c r="G336" i="10"/>
  <c r="C336" i="10"/>
  <c r="I336" i="10" s="1"/>
  <c r="B336" i="10"/>
  <c r="I335" i="10"/>
  <c r="G335" i="10"/>
  <c r="E335" i="10"/>
  <c r="C335" i="10"/>
  <c r="B335" i="10"/>
  <c r="H335" i="10" s="1"/>
  <c r="H334" i="10"/>
  <c r="G334" i="10"/>
  <c r="C334" i="10"/>
  <c r="B334" i="10"/>
  <c r="I333" i="10"/>
  <c r="G333" i="10"/>
  <c r="E333" i="10"/>
  <c r="C333" i="10"/>
  <c r="B333" i="10"/>
  <c r="H333" i="10" s="1"/>
  <c r="H332" i="10"/>
  <c r="G332" i="10"/>
  <c r="C332" i="10"/>
  <c r="I332" i="10" s="1"/>
  <c r="B332" i="10"/>
  <c r="I331" i="10"/>
  <c r="G331" i="10"/>
  <c r="E331" i="10"/>
  <c r="C331" i="10"/>
  <c r="B331" i="10"/>
  <c r="H331" i="10" s="1"/>
  <c r="H330" i="10"/>
  <c r="G330" i="10"/>
  <c r="C330" i="10"/>
  <c r="B330" i="10"/>
  <c r="I329" i="10"/>
  <c r="G329" i="10"/>
  <c r="E329" i="10"/>
  <c r="C329" i="10"/>
  <c r="B329" i="10"/>
  <c r="H329" i="10" s="1"/>
  <c r="H328" i="10"/>
  <c r="G328" i="10"/>
  <c r="C328" i="10"/>
  <c r="I328" i="10" s="1"/>
  <c r="B328" i="10"/>
  <c r="I327" i="10"/>
  <c r="G327" i="10"/>
  <c r="E327" i="10"/>
  <c r="C327" i="10"/>
  <c r="B327" i="10"/>
  <c r="H327" i="10" s="1"/>
  <c r="H326" i="10"/>
  <c r="G326" i="10"/>
  <c r="C326" i="10"/>
  <c r="B326" i="10"/>
  <c r="I325" i="10"/>
  <c r="G325" i="10"/>
  <c r="E325" i="10"/>
  <c r="C325" i="10"/>
  <c r="B325" i="10"/>
  <c r="H325" i="10" s="1"/>
  <c r="H324" i="10"/>
  <c r="G324" i="10"/>
  <c r="C324" i="10"/>
  <c r="I324" i="10" s="1"/>
  <c r="B324" i="10"/>
  <c r="I323" i="10"/>
  <c r="G323" i="10"/>
  <c r="E323" i="10"/>
  <c r="C323" i="10"/>
  <c r="B323" i="10"/>
  <c r="H323" i="10" s="1"/>
  <c r="H322" i="10"/>
  <c r="G322" i="10"/>
  <c r="C322" i="10"/>
  <c r="B322" i="10"/>
  <c r="I321" i="10"/>
  <c r="G321" i="10"/>
  <c r="E321" i="10"/>
  <c r="C321" i="10"/>
  <c r="B321" i="10"/>
  <c r="H321" i="10" s="1"/>
  <c r="H320" i="10"/>
  <c r="G320" i="10"/>
  <c r="C320" i="10"/>
  <c r="I320" i="10" s="1"/>
  <c r="B320" i="10"/>
  <c r="I319" i="10"/>
  <c r="G319" i="10"/>
  <c r="E319" i="10"/>
  <c r="C319" i="10"/>
  <c r="B319" i="10"/>
  <c r="H319" i="10" s="1"/>
  <c r="H318" i="10"/>
  <c r="G318" i="10"/>
  <c r="C318" i="10"/>
  <c r="B318" i="10"/>
  <c r="I317" i="10"/>
  <c r="G317" i="10"/>
  <c r="E317" i="10"/>
  <c r="C317" i="10"/>
  <c r="B317" i="10"/>
  <c r="H317" i="10" s="1"/>
  <c r="H316" i="10"/>
  <c r="G316" i="10"/>
  <c r="C316" i="10"/>
  <c r="I316" i="10" s="1"/>
  <c r="B316" i="10"/>
  <c r="I315" i="10"/>
  <c r="G315" i="10"/>
  <c r="E315" i="10"/>
  <c r="C315" i="10"/>
  <c r="B315" i="10"/>
  <c r="H315" i="10" s="1"/>
  <c r="H314" i="10"/>
  <c r="G314" i="10"/>
  <c r="C314" i="10"/>
  <c r="B314" i="10"/>
  <c r="I313" i="10"/>
  <c r="G313" i="10"/>
  <c r="E313" i="10"/>
  <c r="C313" i="10"/>
  <c r="B313" i="10"/>
  <c r="H313" i="10" s="1"/>
  <c r="H312" i="10"/>
  <c r="G312" i="10"/>
  <c r="C312" i="10"/>
  <c r="I312" i="10" s="1"/>
  <c r="B312" i="10"/>
  <c r="I311" i="10"/>
  <c r="G311" i="10"/>
  <c r="E311" i="10"/>
  <c r="C311" i="10"/>
  <c r="B311" i="10"/>
  <c r="H311" i="10" s="1"/>
  <c r="H310" i="10"/>
  <c r="G310" i="10"/>
  <c r="C310" i="10"/>
  <c r="B310" i="10"/>
  <c r="I309" i="10"/>
  <c r="G309" i="10"/>
  <c r="E309" i="10"/>
  <c r="C309" i="10"/>
  <c r="B309" i="10"/>
  <c r="H309" i="10" s="1"/>
  <c r="H308" i="10"/>
  <c r="G308" i="10"/>
  <c r="C308" i="10"/>
  <c r="I308" i="10" s="1"/>
  <c r="B308" i="10"/>
  <c r="I307" i="10"/>
  <c r="G307" i="10"/>
  <c r="E307" i="10"/>
  <c r="C307" i="10"/>
  <c r="B307" i="10"/>
  <c r="H307" i="10" s="1"/>
  <c r="H306" i="10"/>
  <c r="G306" i="10"/>
  <c r="C306" i="10"/>
  <c r="B306" i="10"/>
  <c r="I305" i="10"/>
  <c r="G305" i="10"/>
  <c r="E305" i="10"/>
  <c r="C305" i="10"/>
  <c r="B305" i="10"/>
  <c r="H305" i="10" s="1"/>
  <c r="H304" i="10"/>
  <c r="G304" i="10"/>
  <c r="C304" i="10"/>
  <c r="I304" i="10" s="1"/>
  <c r="B304" i="10"/>
  <c r="I303" i="10"/>
  <c r="G303" i="10"/>
  <c r="E303" i="10"/>
  <c r="C303" i="10"/>
  <c r="B303" i="10"/>
  <c r="H303" i="10" s="1"/>
  <c r="H302" i="10"/>
  <c r="G302" i="10"/>
  <c r="C302" i="10"/>
  <c r="B302" i="10"/>
  <c r="I301" i="10"/>
  <c r="G301" i="10"/>
  <c r="E301" i="10"/>
  <c r="C301" i="10"/>
  <c r="B301" i="10"/>
  <c r="H301" i="10" s="1"/>
  <c r="H300" i="10"/>
  <c r="G300" i="10"/>
  <c r="C300" i="10"/>
  <c r="I300" i="10" s="1"/>
  <c r="B300" i="10"/>
  <c r="N299" i="10"/>
  <c r="I299" i="10"/>
  <c r="G299" i="10"/>
  <c r="E299" i="10"/>
  <c r="C299" i="10"/>
  <c r="B299" i="10"/>
  <c r="H299" i="10" s="1"/>
  <c r="N298" i="10"/>
  <c r="H298" i="10"/>
  <c r="G298" i="10"/>
  <c r="C298" i="10"/>
  <c r="B298" i="10"/>
  <c r="N297" i="10"/>
  <c r="I297" i="10"/>
  <c r="G297" i="10"/>
  <c r="E297" i="10"/>
  <c r="C297" i="10"/>
  <c r="B297" i="10"/>
  <c r="H297" i="10" s="1"/>
  <c r="N296" i="10"/>
  <c r="H296" i="10"/>
  <c r="G296" i="10"/>
  <c r="C296" i="10"/>
  <c r="I296" i="10" s="1"/>
  <c r="B296" i="10"/>
  <c r="N295" i="10"/>
  <c r="I295" i="10"/>
  <c r="G295" i="10"/>
  <c r="E295" i="10"/>
  <c r="C295" i="10"/>
  <c r="B295" i="10"/>
  <c r="H295" i="10" s="1"/>
  <c r="N294" i="10"/>
  <c r="H294" i="10"/>
  <c r="G294" i="10"/>
  <c r="C294" i="10"/>
  <c r="B294" i="10"/>
  <c r="N293" i="10"/>
  <c r="I293" i="10"/>
  <c r="G293" i="10"/>
  <c r="E293" i="10"/>
  <c r="C293" i="10"/>
  <c r="B293" i="10"/>
  <c r="H293" i="10" s="1"/>
  <c r="N292" i="10"/>
  <c r="H292" i="10"/>
  <c r="G292" i="10"/>
  <c r="C292" i="10"/>
  <c r="I292" i="10" s="1"/>
  <c r="B292" i="10"/>
  <c r="N291" i="10"/>
  <c r="I291" i="10"/>
  <c r="G291" i="10"/>
  <c r="E291" i="10"/>
  <c r="C291" i="10"/>
  <c r="B291" i="10"/>
  <c r="H291" i="10" s="1"/>
  <c r="N290" i="10"/>
  <c r="H290" i="10"/>
  <c r="G290" i="10"/>
  <c r="C290" i="10"/>
  <c r="B290" i="10"/>
  <c r="N289" i="10"/>
  <c r="I289" i="10"/>
  <c r="G289" i="10"/>
  <c r="E289" i="10"/>
  <c r="C289" i="10"/>
  <c r="B289" i="10"/>
  <c r="H289" i="10" s="1"/>
  <c r="N288" i="10"/>
  <c r="H288" i="10"/>
  <c r="G288" i="10"/>
  <c r="C288" i="10"/>
  <c r="I288" i="10" s="1"/>
  <c r="B288" i="10"/>
  <c r="N287" i="10"/>
  <c r="I287" i="10"/>
  <c r="G287" i="10"/>
  <c r="E287" i="10"/>
  <c r="C287" i="10"/>
  <c r="B287" i="10"/>
  <c r="H287" i="10" s="1"/>
  <c r="N286" i="10"/>
  <c r="H286" i="10"/>
  <c r="G286" i="10"/>
  <c r="C286" i="10"/>
  <c r="B286" i="10"/>
  <c r="N285" i="10"/>
  <c r="I285" i="10"/>
  <c r="G285" i="10"/>
  <c r="E285" i="10"/>
  <c r="C285" i="10"/>
  <c r="B285" i="10"/>
  <c r="H285" i="10" s="1"/>
  <c r="N284" i="10"/>
  <c r="H284" i="10"/>
  <c r="G284" i="10"/>
  <c r="C284" i="10"/>
  <c r="I284" i="10" s="1"/>
  <c r="B284" i="10"/>
  <c r="N283" i="10"/>
  <c r="I283" i="10"/>
  <c r="G283" i="10"/>
  <c r="E283" i="10"/>
  <c r="C283" i="10"/>
  <c r="B283" i="10"/>
  <c r="H283" i="10" s="1"/>
  <c r="N282" i="10"/>
  <c r="H282" i="10"/>
  <c r="G282" i="10"/>
  <c r="C282" i="10"/>
  <c r="B282" i="10"/>
  <c r="N281" i="10"/>
  <c r="I281" i="10"/>
  <c r="G281" i="10"/>
  <c r="E281" i="10"/>
  <c r="C281" i="10"/>
  <c r="B281" i="10"/>
  <c r="H281" i="10" s="1"/>
  <c r="N280" i="10"/>
  <c r="H280" i="10"/>
  <c r="G280" i="10"/>
  <c r="C280" i="10"/>
  <c r="I280" i="10" s="1"/>
  <c r="B280" i="10"/>
  <c r="N279" i="10"/>
  <c r="I279" i="10"/>
  <c r="G279" i="10"/>
  <c r="E279" i="10"/>
  <c r="C279" i="10"/>
  <c r="B279" i="10"/>
  <c r="H279" i="10" s="1"/>
  <c r="N278" i="10"/>
  <c r="H278" i="10"/>
  <c r="G278" i="10"/>
  <c r="C278" i="10"/>
  <c r="B278" i="10"/>
  <c r="N277" i="10"/>
  <c r="I277" i="10"/>
  <c r="G277" i="10"/>
  <c r="E277" i="10"/>
  <c r="C277" i="10"/>
  <c r="B277" i="10"/>
  <c r="H277" i="10" s="1"/>
  <c r="N276" i="10"/>
  <c r="H276" i="10"/>
  <c r="G276" i="10"/>
  <c r="C276" i="10"/>
  <c r="I276" i="10" s="1"/>
  <c r="B276" i="10"/>
  <c r="N275" i="10"/>
  <c r="I275" i="10"/>
  <c r="G275" i="10"/>
  <c r="E275" i="10"/>
  <c r="C275" i="10"/>
  <c r="B275" i="10"/>
  <c r="H275" i="10" s="1"/>
  <c r="N274" i="10"/>
  <c r="H274" i="10"/>
  <c r="G274" i="10"/>
  <c r="C274" i="10"/>
  <c r="B274" i="10"/>
  <c r="N273" i="10"/>
  <c r="I273" i="10"/>
  <c r="G273" i="10"/>
  <c r="E273" i="10"/>
  <c r="C273" i="10"/>
  <c r="B273" i="10"/>
  <c r="H273" i="10" s="1"/>
  <c r="N272" i="10"/>
  <c r="H272" i="10"/>
  <c r="G272" i="10"/>
  <c r="C272" i="10"/>
  <c r="I272" i="10" s="1"/>
  <c r="B272" i="10"/>
  <c r="N271" i="10"/>
  <c r="I271" i="10"/>
  <c r="G271" i="10"/>
  <c r="E271" i="10"/>
  <c r="C271" i="10"/>
  <c r="B271" i="10"/>
  <c r="H271" i="10" s="1"/>
  <c r="N270" i="10"/>
  <c r="H270" i="10"/>
  <c r="G270" i="10"/>
  <c r="C270" i="10"/>
  <c r="B270" i="10"/>
  <c r="N269" i="10"/>
  <c r="I269" i="10"/>
  <c r="G269" i="10"/>
  <c r="E269" i="10"/>
  <c r="C269" i="10"/>
  <c r="B269" i="10"/>
  <c r="H269" i="10" s="1"/>
  <c r="N268" i="10"/>
  <c r="H268" i="10"/>
  <c r="G268" i="10"/>
  <c r="C268" i="10"/>
  <c r="I268" i="10" s="1"/>
  <c r="B268" i="10"/>
  <c r="N267" i="10"/>
  <c r="I267" i="10"/>
  <c r="G267" i="10"/>
  <c r="E267" i="10"/>
  <c r="C267" i="10"/>
  <c r="B267" i="10"/>
  <c r="H267" i="10" s="1"/>
  <c r="N266" i="10"/>
  <c r="H266" i="10"/>
  <c r="G266" i="10"/>
  <c r="C266" i="10"/>
  <c r="B266" i="10"/>
  <c r="N265" i="10"/>
  <c r="I265" i="10"/>
  <c r="G265" i="10"/>
  <c r="E265" i="10"/>
  <c r="C265" i="10"/>
  <c r="B265" i="10"/>
  <c r="H265" i="10" s="1"/>
  <c r="N264" i="10"/>
  <c r="H264" i="10"/>
  <c r="G264" i="10"/>
  <c r="C264" i="10"/>
  <c r="I264" i="10" s="1"/>
  <c r="B264" i="10"/>
  <c r="N263" i="10"/>
  <c r="I263" i="10"/>
  <c r="G263" i="10"/>
  <c r="E263" i="10"/>
  <c r="C263" i="10"/>
  <c r="B263" i="10"/>
  <c r="H263" i="10" s="1"/>
  <c r="N262" i="10"/>
  <c r="H262" i="10"/>
  <c r="G262" i="10"/>
  <c r="C262" i="10"/>
  <c r="B262" i="10"/>
  <c r="N261" i="10"/>
  <c r="I261" i="10"/>
  <c r="G261" i="10"/>
  <c r="E261" i="10"/>
  <c r="C261" i="10"/>
  <c r="B261" i="10"/>
  <c r="H261" i="10" s="1"/>
  <c r="N260" i="10"/>
  <c r="H260" i="10"/>
  <c r="G260" i="10"/>
  <c r="C260" i="10"/>
  <c r="I260" i="10" s="1"/>
  <c r="B260" i="10"/>
  <c r="N259" i="10"/>
  <c r="I259" i="10"/>
  <c r="G259" i="10"/>
  <c r="E259" i="10"/>
  <c r="C259" i="10"/>
  <c r="B259" i="10"/>
  <c r="H259" i="10" s="1"/>
  <c r="N258" i="10"/>
  <c r="H258" i="10"/>
  <c r="G258" i="10"/>
  <c r="C258" i="10"/>
  <c r="B258" i="10"/>
  <c r="N257" i="10"/>
  <c r="I257" i="10"/>
  <c r="G257" i="10"/>
  <c r="E257" i="10"/>
  <c r="C257" i="10"/>
  <c r="B257" i="10"/>
  <c r="H257" i="10" s="1"/>
  <c r="N256" i="10"/>
  <c r="H256" i="10"/>
  <c r="G256" i="10"/>
  <c r="C256" i="10"/>
  <c r="I256" i="10" s="1"/>
  <c r="B256" i="10"/>
  <c r="N255" i="10"/>
  <c r="I255" i="10"/>
  <c r="G255" i="10"/>
  <c r="E255" i="10"/>
  <c r="C255" i="10"/>
  <c r="B255" i="10"/>
  <c r="H255" i="10" s="1"/>
  <c r="N254" i="10"/>
  <c r="H254" i="10"/>
  <c r="G254" i="10"/>
  <c r="C254" i="10"/>
  <c r="B254" i="10"/>
  <c r="N253" i="10"/>
  <c r="I253" i="10"/>
  <c r="G253" i="10"/>
  <c r="E253" i="10"/>
  <c r="C253" i="10"/>
  <c r="B253" i="10"/>
  <c r="H253" i="10" s="1"/>
  <c r="N252" i="10"/>
  <c r="H252" i="10"/>
  <c r="G252" i="10"/>
  <c r="C252" i="10"/>
  <c r="I252" i="10" s="1"/>
  <c r="B252" i="10"/>
  <c r="N251" i="10"/>
  <c r="I251" i="10"/>
  <c r="G251" i="10"/>
  <c r="E251" i="10"/>
  <c r="C251" i="10"/>
  <c r="B251" i="10"/>
  <c r="H251" i="10" s="1"/>
  <c r="N250" i="10"/>
  <c r="H250" i="10"/>
  <c r="G250" i="10"/>
  <c r="C250" i="10"/>
  <c r="B250" i="10"/>
  <c r="N249" i="10"/>
  <c r="I249" i="10"/>
  <c r="G249" i="10"/>
  <c r="E249" i="10"/>
  <c r="C249" i="10"/>
  <c r="B249" i="10"/>
  <c r="H249" i="10" s="1"/>
  <c r="N248" i="10"/>
  <c r="H248" i="10"/>
  <c r="G248" i="10"/>
  <c r="C248" i="10"/>
  <c r="I248" i="10" s="1"/>
  <c r="B248" i="10"/>
  <c r="N247" i="10"/>
  <c r="I247" i="10"/>
  <c r="G247" i="10"/>
  <c r="E247" i="10"/>
  <c r="C247" i="10"/>
  <c r="B247" i="10"/>
  <c r="H247" i="10" s="1"/>
  <c r="N246" i="10"/>
  <c r="H246" i="10"/>
  <c r="G246" i="10"/>
  <c r="C246" i="10"/>
  <c r="B246" i="10"/>
  <c r="N245" i="10"/>
  <c r="I245" i="10"/>
  <c r="G245" i="10"/>
  <c r="E245" i="10"/>
  <c r="C245" i="10"/>
  <c r="B245" i="10"/>
  <c r="H245" i="10" s="1"/>
  <c r="N244" i="10"/>
  <c r="H244" i="10"/>
  <c r="G244" i="10"/>
  <c r="C244" i="10"/>
  <c r="I244" i="10" s="1"/>
  <c r="B244" i="10"/>
  <c r="N243" i="10"/>
  <c r="I243" i="10"/>
  <c r="G243" i="10"/>
  <c r="E243" i="10"/>
  <c r="C243" i="10"/>
  <c r="B243" i="10"/>
  <c r="H243" i="10" s="1"/>
  <c r="N242" i="10"/>
  <c r="H242" i="10"/>
  <c r="G242" i="10"/>
  <c r="C242" i="10"/>
  <c r="B242" i="10"/>
  <c r="N241" i="10"/>
  <c r="I241" i="10"/>
  <c r="G241" i="10"/>
  <c r="E241" i="10"/>
  <c r="C241" i="10"/>
  <c r="B241" i="10"/>
  <c r="H241" i="10" s="1"/>
  <c r="N240" i="10"/>
  <c r="H240" i="10"/>
  <c r="G240" i="10"/>
  <c r="C240" i="10"/>
  <c r="I240" i="10" s="1"/>
  <c r="B240" i="10"/>
  <c r="N239" i="10"/>
  <c r="I239" i="10"/>
  <c r="G239" i="10"/>
  <c r="E239" i="10"/>
  <c r="C239" i="10"/>
  <c r="B239" i="10"/>
  <c r="H239" i="10" s="1"/>
  <c r="N238" i="10"/>
  <c r="H238" i="10"/>
  <c r="G238" i="10"/>
  <c r="C238" i="10"/>
  <c r="B238" i="10"/>
  <c r="N237" i="10"/>
  <c r="I237" i="10"/>
  <c r="G237" i="10"/>
  <c r="E237" i="10"/>
  <c r="C237" i="10"/>
  <c r="B237" i="10"/>
  <c r="H237" i="10" s="1"/>
  <c r="N236" i="10"/>
  <c r="H236" i="10"/>
  <c r="G236" i="10"/>
  <c r="C236" i="10"/>
  <c r="I236" i="10" s="1"/>
  <c r="B236" i="10"/>
  <c r="N235" i="10"/>
  <c r="I235" i="10"/>
  <c r="G235" i="10"/>
  <c r="E235" i="10"/>
  <c r="C235" i="10"/>
  <c r="B235" i="10"/>
  <c r="H235" i="10" s="1"/>
  <c r="N234" i="10"/>
  <c r="H234" i="10"/>
  <c r="G234" i="10"/>
  <c r="C234" i="10"/>
  <c r="B234" i="10"/>
  <c r="N233" i="10"/>
  <c r="I233" i="10"/>
  <c r="G233" i="10"/>
  <c r="E233" i="10"/>
  <c r="C233" i="10"/>
  <c r="B233" i="10"/>
  <c r="H233" i="10" s="1"/>
  <c r="N232" i="10"/>
  <c r="H232" i="10"/>
  <c r="G232" i="10"/>
  <c r="C232" i="10"/>
  <c r="I232" i="10" s="1"/>
  <c r="B232" i="10"/>
  <c r="N231" i="10"/>
  <c r="I231" i="10"/>
  <c r="G231" i="10"/>
  <c r="E231" i="10"/>
  <c r="C231" i="10"/>
  <c r="B231" i="10"/>
  <c r="H231" i="10" s="1"/>
  <c r="N230" i="10"/>
  <c r="H230" i="10"/>
  <c r="G230" i="10"/>
  <c r="C230" i="10"/>
  <c r="B230" i="10"/>
  <c r="N229" i="10"/>
  <c r="I229" i="10"/>
  <c r="G229" i="10"/>
  <c r="E229" i="10"/>
  <c r="C229" i="10"/>
  <c r="B229" i="10"/>
  <c r="H229" i="10" s="1"/>
  <c r="N228" i="10"/>
  <c r="H228" i="10"/>
  <c r="G228" i="10"/>
  <c r="C228" i="10"/>
  <c r="I228" i="10" s="1"/>
  <c r="B228" i="10"/>
  <c r="N227" i="10"/>
  <c r="I227" i="10"/>
  <c r="G227" i="10"/>
  <c r="E227" i="10"/>
  <c r="C227" i="10"/>
  <c r="B227" i="10"/>
  <c r="H227" i="10" s="1"/>
  <c r="N226" i="10"/>
  <c r="H226" i="10"/>
  <c r="G226" i="10"/>
  <c r="C226" i="10"/>
  <c r="B226" i="10"/>
  <c r="N225" i="10"/>
  <c r="I225" i="10"/>
  <c r="G225" i="10"/>
  <c r="E225" i="10"/>
  <c r="C225" i="10"/>
  <c r="B225" i="10"/>
  <c r="H225" i="10" s="1"/>
  <c r="N224" i="10"/>
  <c r="H224" i="10"/>
  <c r="G224" i="10"/>
  <c r="C224" i="10"/>
  <c r="I224" i="10" s="1"/>
  <c r="B224" i="10"/>
  <c r="N223" i="10"/>
  <c r="I223" i="10"/>
  <c r="G223" i="10"/>
  <c r="E223" i="10"/>
  <c r="C223" i="10"/>
  <c r="B223" i="10"/>
  <c r="H223" i="10" s="1"/>
  <c r="N222" i="10"/>
  <c r="H222" i="10"/>
  <c r="G222" i="10"/>
  <c r="C222" i="10"/>
  <c r="B222" i="10"/>
  <c r="N221" i="10"/>
  <c r="I221" i="10"/>
  <c r="G221" i="10"/>
  <c r="E221" i="10"/>
  <c r="C221" i="10"/>
  <c r="B221" i="10"/>
  <c r="H221" i="10" s="1"/>
  <c r="N220" i="10"/>
  <c r="H220" i="10"/>
  <c r="G220" i="10"/>
  <c r="C220" i="10"/>
  <c r="I220" i="10" s="1"/>
  <c r="B220" i="10"/>
  <c r="N219" i="10"/>
  <c r="I219" i="10"/>
  <c r="G219" i="10"/>
  <c r="E219" i="10"/>
  <c r="C219" i="10"/>
  <c r="B219" i="10"/>
  <c r="H219" i="10" s="1"/>
  <c r="N218" i="10"/>
  <c r="H218" i="10"/>
  <c r="G218" i="10"/>
  <c r="C218" i="10"/>
  <c r="B218" i="10"/>
  <c r="N217" i="10"/>
  <c r="I217" i="10"/>
  <c r="G217" i="10"/>
  <c r="E217" i="10"/>
  <c r="C217" i="10"/>
  <c r="B217" i="10"/>
  <c r="H217" i="10" s="1"/>
  <c r="N216" i="10"/>
  <c r="H216" i="10"/>
  <c r="G216" i="10"/>
  <c r="C216" i="10"/>
  <c r="I216" i="10" s="1"/>
  <c r="B216" i="10"/>
  <c r="N215" i="10"/>
  <c r="I215" i="10"/>
  <c r="G215" i="10"/>
  <c r="E215" i="10"/>
  <c r="C215" i="10"/>
  <c r="B215" i="10"/>
  <c r="H215" i="10" s="1"/>
  <c r="N214" i="10"/>
  <c r="H214" i="10"/>
  <c r="G214" i="10"/>
  <c r="C214" i="10"/>
  <c r="B214" i="10"/>
  <c r="N213" i="10"/>
  <c r="I213" i="10"/>
  <c r="G213" i="10"/>
  <c r="E213" i="10"/>
  <c r="C213" i="10"/>
  <c r="B213" i="10"/>
  <c r="H213" i="10" s="1"/>
  <c r="N212" i="10"/>
  <c r="H212" i="10"/>
  <c r="G212" i="10"/>
  <c r="C212" i="10"/>
  <c r="I212" i="10" s="1"/>
  <c r="B212" i="10"/>
  <c r="N211" i="10"/>
  <c r="I211" i="10"/>
  <c r="G211" i="10"/>
  <c r="E211" i="10"/>
  <c r="C211" i="10"/>
  <c r="B211" i="10"/>
  <c r="H211" i="10" s="1"/>
  <c r="N210" i="10"/>
  <c r="H210" i="10"/>
  <c r="G210" i="10"/>
  <c r="C210" i="10"/>
  <c r="B210" i="10"/>
  <c r="N209" i="10"/>
  <c r="I209" i="10"/>
  <c r="G209" i="10"/>
  <c r="E209" i="10"/>
  <c r="C209" i="10"/>
  <c r="B209" i="10"/>
  <c r="H209" i="10" s="1"/>
  <c r="N208" i="10"/>
  <c r="H208" i="10"/>
  <c r="G208" i="10"/>
  <c r="C208" i="10"/>
  <c r="I208" i="10" s="1"/>
  <c r="B208" i="10"/>
  <c r="N207" i="10"/>
  <c r="I207" i="10"/>
  <c r="G207" i="10"/>
  <c r="E207" i="10"/>
  <c r="C207" i="10"/>
  <c r="B207" i="10"/>
  <c r="H207" i="10" s="1"/>
  <c r="N206" i="10"/>
  <c r="H206" i="10"/>
  <c r="G206" i="10"/>
  <c r="C206" i="10"/>
  <c r="B206" i="10"/>
  <c r="N205" i="10"/>
  <c r="I205" i="10"/>
  <c r="G205" i="10"/>
  <c r="E205" i="10"/>
  <c r="C205" i="10"/>
  <c r="B205" i="10"/>
  <c r="H205" i="10" s="1"/>
  <c r="N204" i="10"/>
  <c r="H204" i="10"/>
  <c r="G204" i="10"/>
  <c r="C204" i="10"/>
  <c r="I204" i="10" s="1"/>
  <c r="B204" i="10"/>
  <c r="N203" i="10"/>
  <c r="I203" i="10"/>
  <c r="G203" i="10"/>
  <c r="E203" i="10"/>
  <c r="C203" i="10"/>
  <c r="B203" i="10"/>
  <c r="H203" i="10" s="1"/>
  <c r="N202" i="10"/>
  <c r="H202" i="10"/>
  <c r="G202" i="10"/>
  <c r="C202" i="10"/>
  <c r="B202" i="10"/>
  <c r="N201" i="10"/>
  <c r="I201" i="10"/>
  <c r="G201" i="10"/>
  <c r="E201" i="10"/>
  <c r="C201" i="10"/>
  <c r="B201" i="10"/>
  <c r="H201" i="10" s="1"/>
  <c r="N200" i="10"/>
  <c r="H200" i="10"/>
  <c r="G200" i="10"/>
  <c r="C200" i="10"/>
  <c r="I200" i="10" s="1"/>
  <c r="B200" i="10"/>
  <c r="N199" i="10"/>
  <c r="I199" i="10"/>
  <c r="G199" i="10"/>
  <c r="E199" i="10"/>
  <c r="C199" i="10"/>
  <c r="B199" i="10"/>
  <c r="H199" i="10" s="1"/>
  <c r="N198" i="10"/>
  <c r="H198" i="10"/>
  <c r="G198" i="10"/>
  <c r="C198" i="10"/>
  <c r="B198" i="10"/>
  <c r="N197" i="10"/>
  <c r="I197" i="10"/>
  <c r="G197" i="10"/>
  <c r="E197" i="10"/>
  <c r="C197" i="10"/>
  <c r="B197" i="10"/>
  <c r="H197" i="10" s="1"/>
  <c r="N196" i="10"/>
  <c r="H196" i="10"/>
  <c r="G196" i="10"/>
  <c r="C196" i="10"/>
  <c r="I196" i="10" s="1"/>
  <c r="B196" i="10"/>
  <c r="N195" i="10"/>
  <c r="I195" i="10"/>
  <c r="G195" i="10"/>
  <c r="E195" i="10"/>
  <c r="C195" i="10"/>
  <c r="B195" i="10"/>
  <c r="H195" i="10" s="1"/>
  <c r="N194" i="10"/>
  <c r="H194" i="10"/>
  <c r="G194" i="10"/>
  <c r="C194" i="10"/>
  <c r="B194" i="10"/>
  <c r="N193" i="10"/>
  <c r="I193" i="10"/>
  <c r="G193" i="10"/>
  <c r="E193" i="10"/>
  <c r="C193" i="10"/>
  <c r="B193" i="10"/>
  <c r="H193" i="10" s="1"/>
  <c r="N192" i="10"/>
  <c r="H192" i="10"/>
  <c r="G192" i="10"/>
  <c r="C192" i="10"/>
  <c r="I192" i="10" s="1"/>
  <c r="B192" i="10"/>
  <c r="N191" i="10"/>
  <c r="I191" i="10"/>
  <c r="G191" i="10"/>
  <c r="E191" i="10"/>
  <c r="C191" i="10"/>
  <c r="B191" i="10"/>
  <c r="H191" i="10" s="1"/>
  <c r="N190" i="10"/>
  <c r="H190" i="10"/>
  <c r="G190" i="10"/>
  <c r="C190" i="10"/>
  <c r="B190" i="10"/>
  <c r="N189" i="10"/>
  <c r="I189" i="10"/>
  <c r="G189" i="10"/>
  <c r="E189" i="10"/>
  <c r="C189" i="10"/>
  <c r="B189" i="10"/>
  <c r="H189" i="10" s="1"/>
  <c r="N188" i="10"/>
  <c r="H188" i="10"/>
  <c r="G188" i="10"/>
  <c r="C188" i="10"/>
  <c r="I188" i="10" s="1"/>
  <c r="B188" i="10"/>
  <c r="N187" i="10"/>
  <c r="I187" i="10"/>
  <c r="G187" i="10"/>
  <c r="E187" i="10"/>
  <c r="C187" i="10"/>
  <c r="B187" i="10"/>
  <c r="H187" i="10" s="1"/>
  <c r="N186" i="10"/>
  <c r="H186" i="10"/>
  <c r="G186" i="10"/>
  <c r="C186" i="10"/>
  <c r="B186" i="10"/>
  <c r="N185" i="10"/>
  <c r="I185" i="10"/>
  <c r="G185" i="10"/>
  <c r="E185" i="10"/>
  <c r="C185" i="10"/>
  <c r="B185" i="10"/>
  <c r="H185" i="10" s="1"/>
  <c r="N184" i="10"/>
  <c r="H184" i="10"/>
  <c r="G184" i="10"/>
  <c r="C184" i="10"/>
  <c r="I184" i="10" s="1"/>
  <c r="B184" i="10"/>
  <c r="N183" i="10"/>
  <c r="I183" i="10"/>
  <c r="G183" i="10"/>
  <c r="E183" i="10"/>
  <c r="C183" i="10"/>
  <c r="B183" i="10"/>
  <c r="H183" i="10" s="1"/>
  <c r="N182" i="10"/>
  <c r="H182" i="10"/>
  <c r="G182" i="10"/>
  <c r="C182" i="10"/>
  <c r="B182" i="10"/>
  <c r="N181" i="10"/>
  <c r="I181" i="10"/>
  <c r="G181" i="10"/>
  <c r="E181" i="10"/>
  <c r="C181" i="10"/>
  <c r="B181" i="10"/>
  <c r="H181" i="10" s="1"/>
  <c r="N180" i="10"/>
  <c r="H180" i="10"/>
  <c r="G180" i="10"/>
  <c r="C180" i="10"/>
  <c r="I180" i="10" s="1"/>
  <c r="B180" i="10"/>
  <c r="N179" i="10"/>
  <c r="I179" i="10"/>
  <c r="G179" i="10"/>
  <c r="E179" i="10"/>
  <c r="C179" i="10"/>
  <c r="B179" i="10"/>
  <c r="H179" i="10" s="1"/>
  <c r="N178" i="10"/>
  <c r="H178" i="10"/>
  <c r="G178" i="10"/>
  <c r="C178" i="10"/>
  <c r="B178" i="10"/>
  <c r="N177" i="10"/>
  <c r="I177" i="10"/>
  <c r="G177" i="10"/>
  <c r="E177" i="10"/>
  <c r="C177" i="10"/>
  <c r="B177" i="10"/>
  <c r="H177" i="10" s="1"/>
  <c r="N176" i="10"/>
  <c r="H176" i="10"/>
  <c r="G176" i="10"/>
  <c r="C176" i="10"/>
  <c r="I176" i="10" s="1"/>
  <c r="B176" i="10"/>
  <c r="N175" i="10"/>
  <c r="I175" i="10"/>
  <c r="G175" i="10"/>
  <c r="E175" i="10"/>
  <c r="C175" i="10"/>
  <c r="B175" i="10"/>
  <c r="H175" i="10" s="1"/>
  <c r="N174" i="10"/>
  <c r="H174" i="10"/>
  <c r="G174" i="10"/>
  <c r="C174" i="10"/>
  <c r="B174" i="10"/>
  <c r="N173" i="10"/>
  <c r="I173" i="10"/>
  <c r="G173" i="10"/>
  <c r="E173" i="10"/>
  <c r="C173" i="10"/>
  <c r="B173" i="10"/>
  <c r="H173" i="10" s="1"/>
  <c r="N172" i="10"/>
  <c r="H172" i="10"/>
  <c r="G172" i="10"/>
  <c r="C172" i="10"/>
  <c r="I172" i="10" s="1"/>
  <c r="B172" i="10"/>
  <c r="N171" i="10"/>
  <c r="I171" i="10"/>
  <c r="G171" i="10"/>
  <c r="E171" i="10"/>
  <c r="C171" i="10"/>
  <c r="B171" i="10"/>
  <c r="H171" i="10" s="1"/>
  <c r="N170" i="10"/>
  <c r="H170" i="10"/>
  <c r="G170" i="10"/>
  <c r="C170" i="10"/>
  <c r="B170" i="10"/>
  <c r="N169" i="10"/>
  <c r="I169" i="10"/>
  <c r="G169" i="10"/>
  <c r="E169" i="10"/>
  <c r="C169" i="10"/>
  <c r="B169" i="10"/>
  <c r="H169" i="10" s="1"/>
  <c r="N168" i="10"/>
  <c r="H168" i="10"/>
  <c r="G168" i="10"/>
  <c r="C168" i="10"/>
  <c r="I168" i="10" s="1"/>
  <c r="B168" i="10"/>
  <c r="N167" i="10"/>
  <c r="I167" i="10"/>
  <c r="G167" i="10"/>
  <c r="E167" i="10"/>
  <c r="C167" i="10"/>
  <c r="B167" i="10"/>
  <c r="H167" i="10" s="1"/>
  <c r="N166" i="10"/>
  <c r="H166" i="10"/>
  <c r="G166" i="10"/>
  <c r="C166" i="10"/>
  <c r="B166" i="10"/>
  <c r="N165" i="10"/>
  <c r="I165" i="10"/>
  <c r="G165" i="10"/>
  <c r="E165" i="10"/>
  <c r="C165" i="10"/>
  <c r="B165" i="10"/>
  <c r="H165" i="10" s="1"/>
  <c r="N164" i="10"/>
  <c r="H164" i="10"/>
  <c r="G164" i="10"/>
  <c r="C164" i="10"/>
  <c r="I164" i="10" s="1"/>
  <c r="B164" i="10"/>
  <c r="N163" i="10"/>
  <c r="I163" i="10"/>
  <c r="G163" i="10"/>
  <c r="E163" i="10"/>
  <c r="C163" i="10"/>
  <c r="B163" i="10"/>
  <c r="H163" i="10" s="1"/>
  <c r="N162" i="10"/>
  <c r="H162" i="10"/>
  <c r="G162" i="10"/>
  <c r="C162" i="10"/>
  <c r="B162" i="10"/>
  <c r="N161" i="10"/>
  <c r="I161" i="10"/>
  <c r="G161" i="10"/>
  <c r="E161" i="10"/>
  <c r="C161" i="10"/>
  <c r="B161" i="10"/>
  <c r="H161" i="10" s="1"/>
  <c r="N160" i="10"/>
  <c r="H160" i="10"/>
  <c r="G160" i="10"/>
  <c r="C160" i="10"/>
  <c r="I160" i="10" s="1"/>
  <c r="B160" i="10"/>
  <c r="N159" i="10"/>
  <c r="I159" i="10"/>
  <c r="G159" i="10"/>
  <c r="E159" i="10"/>
  <c r="C159" i="10"/>
  <c r="B159" i="10"/>
  <c r="H159" i="10" s="1"/>
  <c r="N158" i="10"/>
  <c r="H158" i="10"/>
  <c r="G158" i="10"/>
  <c r="C158" i="10"/>
  <c r="B158" i="10"/>
  <c r="N157" i="10"/>
  <c r="I157" i="10"/>
  <c r="G157" i="10"/>
  <c r="E157" i="10"/>
  <c r="C157" i="10"/>
  <c r="B157" i="10"/>
  <c r="H157" i="10" s="1"/>
  <c r="N156" i="10"/>
  <c r="H156" i="10"/>
  <c r="G156" i="10"/>
  <c r="C156" i="10"/>
  <c r="I156" i="10" s="1"/>
  <c r="B156" i="10"/>
  <c r="N155" i="10"/>
  <c r="I155" i="10"/>
  <c r="G155" i="10"/>
  <c r="E155" i="10"/>
  <c r="C155" i="10"/>
  <c r="B155" i="10"/>
  <c r="H155" i="10" s="1"/>
  <c r="N154" i="10"/>
  <c r="H154" i="10"/>
  <c r="G154" i="10"/>
  <c r="C154" i="10"/>
  <c r="B154" i="10"/>
  <c r="N153" i="10"/>
  <c r="I153" i="10"/>
  <c r="G153" i="10"/>
  <c r="E153" i="10"/>
  <c r="C153" i="10"/>
  <c r="B153" i="10"/>
  <c r="H153" i="10" s="1"/>
  <c r="N152" i="10"/>
  <c r="H152" i="10"/>
  <c r="G152" i="10"/>
  <c r="C152" i="10"/>
  <c r="I152" i="10" s="1"/>
  <c r="B152" i="10"/>
  <c r="N151" i="10"/>
  <c r="I151" i="10"/>
  <c r="G151" i="10"/>
  <c r="E151" i="10"/>
  <c r="C151" i="10"/>
  <c r="B151" i="10"/>
  <c r="H151" i="10" s="1"/>
  <c r="N150" i="10"/>
  <c r="H150" i="10"/>
  <c r="G150" i="10"/>
  <c r="C150" i="10"/>
  <c r="B150" i="10"/>
  <c r="N149" i="10"/>
  <c r="I149" i="10"/>
  <c r="G149" i="10"/>
  <c r="E149" i="10"/>
  <c r="C149" i="10"/>
  <c r="B149" i="10"/>
  <c r="H149" i="10" s="1"/>
  <c r="N148" i="10"/>
  <c r="H148" i="10"/>
  <c r="G148" i="10"/>
  <c r="C148" i="10"/>
  <c r="I148" i="10" s="1"/>
  <c r="B148" i="10"/>
  <c r="N147" i="10"/>
  <c r="I147" i="10"/>
  <c r="G147" i="10"/>
  <c r="E147" i="10"/>
  <c r="C147" i="10"/>
  <c r="B147" i="10"/>
  <c r="H147" i="10" s="1"/>
  <c r="N146" i="10"/>
  <c r="H146" i="10"/>
  <c r="G146" i="10"/>
  <c r="C146" i="10"/>
  <c r="B146" i="10"/>
  <c r="N145" i="10"/>
  <c r="I145" i="10"/>
  <c r="G145" i="10"/>
  <c r="E145" i="10"/>
  <c r="C145" i="10"/>
  <c r="B145" i="10"/>
  <c r="H145" i="10" s="1"/>
  <c r="N144" i="10"/>
  <c r="H144" i="10"/>
  <c r="G144" i="10"/>
  <c r="C144" i="10"/>
  <c r="I144" i="10" s="1"/>
  <c r="B144" i="10"/>
  <c r="N143" i="10"/>
  <c r="I143" i="10"/>
  <c r="G143" i="10"/>
  <c r="E143" i="10"/>
  <c r="C143" i="10"/>
  <c r="B143" i="10"/>
  <c r="H143" i="10" s="1"/>
  <c r="N142" i="10"/>
  <c r="H142" i="10"/>
  <c r="G142" i="10"/>
  <c r="C142" i="10"/>
  <c r="B142" i="10"/>
  <c r="N141" i="10"/>
  <c r="I141" i="10"/>
  <c r="G141" i="10"/>
  <c r="E141" i="10"/>
  <c r="C141" i="10"/>
  <c r="B141" i="10"/>
  <c r="H141" i="10" s="1"/>
  <c r="N140" i="10"/>
  <c r="H140" i="10"/>
  <c r="G140" i="10"/>
  <c r="C140" i="10"/>
  <c r="I140" i="10" s="1"/>
  <c r="B140" i="10"/>
  <c r="N139" i="10"/>
  <c r="I139" i="10"/>
  <c r="G139" i="10"/>
  <c r="E139" i="10"/>
  <c r="C139" i="10"/>
  <c r="B139" i="10"/>
  <c r="H139" i="10" s="1"/>
  <c r="N138" i="10"/>
  <c r="H138" i="10"/>
  <c r="G138" i="10"/>
  <c r="C138" i="10"/>
  <c r="B138" i="10"/>
  <c r="N137" i="10"/>
  <c r="I137" i="10"/>
  <c r="G137" i="10"/>
  <c r="E137" i="10"/>
  <c r="C137" i="10"/>
  <c r="B137" i="10"/>
  <c r="H137" i="10" s="1"/>
  <c r="N136" i="10"/>
  <c r="H136" i="10"/>
  <c r="G136" i="10"/>
  <c r="C136" i="10"/>
  <c r="I136" i="10" s="1"/>
  <c r="B136" i="10"/>
  <c r="N135" i="10"/>
  <c r="I135" i="10"/>
  <c r="G135" i="10"/>
  <c r="E135" i="10"/>
  <c r="C135" i="10"/>
  <c r="B135" i="10"/>
  <c r="H135" i="10" s="1"/>
  <c r="N134" i="10"/>
  <c r="H134" i="10"/>
  <c r="G134" i="10"/>
  <c r="C134" i="10"/>
  <c r="B134" i="10"/>
  <c r="N133" i="10"/>
  <c r="I133" i="10"/>
  <c r="G133" i="10"/>
  <c r="E133" i="10"/>
  <c r="C133" i="10"/>
  <c r="B133" i="10"/>
  <c r="H133" i="10" s="1"/>
  <c r="N132" i="10"/>
  <c r="H132" i="10"/>
  <c r="G132" i="10"/>
  <c r="C132" i="10"/>
  <c r="I132" i="10" s="1"/>
  <c r="B132" i="10"/>
  <c r="N131" i="10"/>
  <c r="I131" i="10"/>
  <c r="G131" i="10"/>
  <c r="E131" i="10"/>
  <c r="C131" i="10"/>
  <c r="B131" i="10"/>
  <c r="H131" i="10" s="1"/>
  <c r="N130" i="10"/>
  <c r="H130" i="10"/>
  <c r="G130" i="10"/>
  <c r="C130" i="10"/>
  <c r="B130" i="10"/>
  <c r="N129" i="10"/>
  <c r="I129" i="10"/>
  <c r="G129" i="10"/>
  <c r="E129" i="10"/>
  <c r="C129" i="10"/>
  <c r="B129" i="10"/>
  <c r="H129" i="10" s="1"/>
  <c r="N128" i="10"/>
  <c r="H128" i="10"/>
  <c r="G128" i="10"/>
  <c r="C128" i="10"/>
  <c r="I128" i="10" s="1"/>
  <c r="B128" i="10"/>
  <c r="N127" i="10"/>
  <c r="I127" i="10"/>
  <c r="G127" i="10"/>
  <c r="E127" i="10"/>
  <c r="C127" i="10"/>
  <c r="B127" i="10"/>
  <c r="H127" i="10" s="1"/>
  <c r="N126" i="10"/>
  <c r="H126" i="10"/>
  <c r="G126" i="10"/>
  <c r="C126" i="10"/>
  <c r="B126" i="10"/>
  <c r="N125" i="10"/>
  <c r="I125" i="10"/>
  <c r="G125" i="10"/>
  <c r="E125" i="10"/>
  <c r="C125" i="10"/>
  <c r="B125" i="10"/>
  <c r="H125" i="10" s="1"/>
  <c r="N124" i="10"/>
  <c r="H124" i="10"/>
  <c r="G124" i="10"/>
  <c r="C124" i="10"/>
  <c r="I124" i="10" s="1"/>
  <c r="B124" i="10"/>
  <c r="N123" i="10"/>
  <c r="I123" i="10"/>
  <c r="G123" i="10"/>
  <c r="E123" i="10"/>
  <c r="C123" i="10"/>
  <c r="B123" i="10"/>
  <c r="H123" i="10" s="1"/>
  <c r="N122" i="10"/>
  <c r="H122" i="10"/>
  <c r="G122" i="10"/>
  <c r="C122" i="10"/>
  <c r="B122" i="10"/>
  <c r="N121" i="10"/>
  <c r="I121" i="10"/>
  <c r="G121" i="10"/>
  <c r="E121" i="10"/>
  <c r="C121" i="10"/>
  <c r="B121" i="10"/>
  <c r="H121" i="10" s="1"/>
  <c r="N120" i="10"/>
  <c r="H120" i="10"/>
  <c r="G120" i="10"/>
  <c r="C120" i="10"/>
  <c r="I120" i="10" s="1"/>
  <c r="B120" i="10"/>
  <c r="N119" i="10"/>
  <c r="I119" i="10"/>
  <c r="G119" i="10"/>
  <c r="E119" i="10"/>
  <c r="C119" i="10"/>
  <c r="B119" i="10"/>
  <c r="H119" i="10" s="1"/>
  <c r="N118" i="10"/>
  <c r="H118" i="10"/>
  <c r="G118" i="10"/>
  <c r="C118" i="10"/>
  <c r="B118" i="10"/>
  <c r="N117" i="10"/>
  <c r="I117" i="10"/>
  <c r="G117" i="10"/>
  <c r="E117" i="10"/>
  <c r="C117" i="10"/>
  <c r="B117" i="10"/>
  <c r="H117" i="10" s="1"/>
  <c r="N116" i="10"/>
  <c r="H116" i="10"/>
  <c r="G116" i="10"/>
  <c r="C116" i="10"/>
  <c r="I116" i="10" s="1"/>
  <c r="B116" i="10"/>
  <c r="N115" i="10"/>
  <c r="I115" i="10"/>
  <c r="G115" i="10"/>
  <c r="E115" i="10"/>
  <c r="C115" i="10"/>
  <c r="B115" i="10"/>
  <c r="H115" i="10" s="1"/>
  <c r="N114" i="10"/>
  <c r="H114" i="10"/>
  <c r="G114" i="10"/>
  <c r="C114" i="10"/>
  <c r="B114" i="10"/>
  <c r="N113" i="10"/>
  <c r="I113" i="10"/>
  <c r="G113" i="10"/>
  <c r="E113" i="10"/>
  <c r="C113" i="10"/>
  <c r="B113" i="10"/>
  <c r="H113" i="10" s="1"/>
  <c r="N112" i="10"/>
  <c r="H112" i="10"/>
  <c r="G112" i="10"/>
  <c r="C112" i="10"/>
  <c r="I112" i="10" s="1"/>
  <c r="B112" i="10"/>
  <c r="N111" i="10"/>
  <c r="I111" i="10"/>
  <c r="G111" i="10"/>
  <c r="E111" i="10"/>
  <c r="C111" i="10"/>
  <c r="B111" i="10"/>
  <c r="H111" i="10" s="1"/>
  <c r="N110" i="10"/>
  <c r="H110" i="10"/>
  <c r="G110" i="10"/>
  <c r="C110" i="10"/>
  <c r="B110" i="10"/>
  <c r="N109" i="10"/>
  <c r="I109" i="10"/>
  <c r="G109" i="10"/>
  <c r="E109" i="10"/>
  <c r="C109" i="10"/>
  <c r="B109" i="10"/>
  <c r="H109" i="10" s="1"/>
  <c r="N108" i="10"/>
  <c r="H108" i="10"/>
  <c r="G108" i="10"/>
  <c r="C108" i="10"/>
  <c r="I108" i="10" s="1"/>
  <c r="B108" i="10"/>
  <c r="N107" i="10"/>
  <c r="I107" i="10"/>
  <c r="G107" i="10"/>
  <c r="E107" i="10"/>
  <c r="C107" i="10"/>
  <c r="B107" i="10"/>
  <c r="H107" i="10" s="1"/>
  <c r="N106" i="10"/>
  <c r="H106" i="10"/>
  <c r="G106" i="10"/>
  <c r="C106" i="10"/>
  <c r="B106" i="10"/>
  <c r="N105" i="10"/>
  <c r="I105" i="10"/>
  <c r="G105" i="10"/>
  <c r="E105" i="10"/>
  <c r="C105" i="10"/>
  <c r="B105" i="10"/>
  <c r="H105" i="10" s="1"/>
  <c r="N104" i="10"/>
  <c r="H104" i="10"/>
  <c r="G104" i="10"/>
  <c r="C104" i="10"/>
  <c r="I104" i="10" s="1"/>
  <c r="B104" i="10"/>
  <c r="N103" i="10"/>
  <c r="I103" i="10"/>
  <c r="G103" i="10"/>
  <c r="E103" i="10"/>
  <c r="C103" i="10"/>
  <c r="B103" i="10"/>
  <c r="H103" i="10" s="1"/>
  <c r="N102" i="10"/>
  <c r="H102" i="10"/>
  <c r="G102" i="10"/>
  <c r="C102" i="10"/>
  <c r="B102" i="10"/>
  <c r="N101" i="10"/>
  <c r="I101" i="10"/>
  <c r="G101" i="10"/>
  <c r="E101" i="10"/>
  <c r="C101" i="10"/>
  <c r="B101" i="10"/>
  <c r="H101" i="10" s="1"/>
  <c r="N100" i="10"/>
  <c r="H100" i="10"/>
  <c r="G100" i="10"/>
  <c r="C100" i="10"/>
  <c r="I100" i="10" s="1"/>
  <c r="B100" i="10"/>
  <c r="N99" i="10"/>
  <c r="I99" i="10"/>
  <c r="G99" i="10"/>
  <c r="E99" i="10"/>
  <c r="C99" i="10"/>
  <c r="B99" i="10"/>
  <c r="H99" i="10" s="1"/>
  <c r="N98" i="10"/>
  <c r="H98" i="10"/>
  <c r="G98" i="10"/>
  <c r="C98" i="10"/>
  <c r="B98" i="10"/>
  <c r="N97" i="10"/>
  <c r="I97" i="10"/>
  <c r="G97" i="10"/>
  <c r="E97" i="10"/>
  <c r="C97" i="10"/>
  <c r="B97" i="10"/>
  <c r="H97" i="10" s="1"/>
  <c r="N96" i="10"/>
  <c r="H96" i="10"/>
  <c r="G96" i="10"/>
  <c r="C96" i="10"/>
  <c r="I96" i="10" s="1"/>
  <c r="B96" i="10"/>
  <c r="N95" i="10"/>
  <c r="I95" i="10"/>
  <c r="G95" i="10"/>
  <c r="E95" i="10"/>
  <c r="C95" i="10"/>
  <c r="B95" i="10"/>
  <c r="H95" i="10" s="1"/>
  <c r="N94" i="10"/>
  <c r="H94" i="10"/>
  <c r="G94" i="10"/>
  <c r="C94" i="10"/>
  <c r="B94" i="10"/>
  <c r="N93" i="10"/>
  <c r="I93" i="10"/>
  <c r="G93" i="10"/>
  <c r="E93" i="10"/>
  <c r="C93" i="10"/>
  <c r="B93" i="10"/>
  <c r="H93" i="10" s="1"/>
  <c r="N92" i="10"/>
  <c r="H92" i="10"/>
  <c r="G92" i="10"/>
  <c r="C92" i="10"/>
  <c r="I92" i="10" s="1"/>
  <c r="B92" i="10"/>
  <c r="N91" i="10"/>
  <c r="I91" i="10"/>
  <c r="G91" i="10"/>
  <c r="E91" i="10"/>
  <c r="C91" i="10"/>
  <c r="B91" i="10"/>
  <c r="H91" i="10" s="1"/>
  <c r="N90" i="10"/>
  <c r="H90" i="10"/>
  <c r="G90" i="10"/>
  <c r="C90" i="10"/>
  <c r="B90" i="10"/>
  <c r="N89" i="10"/>
  <c r="I89" i="10"/>
  <c r="G89" i="10"/>
  <c r="E89" i="10"/>
  <c r="C89" i="10"/>
  <c r="B89" i="10"/>
  <c r="H89" i="10" s="1"/>
  <c r="N88" i="10"/>
  <c r="H88" i="10"/>
  <c r="G88" i="10"/>
  <c r="C88" i="10"/>
  <c r="I88" i="10" s="1"/>
  <c r="B88" i="10"/>
  <c r="N87" i="10"/>
  <c r="I87" i="10"/>
  <c r="G87" i="10"/>
  <c r="E87" i="10"/>
  <c r="C87" i="10"/>
  <c r="B87" i="10"/>
  <c r="H87" i="10" s="1"/>
  <c r="N86" i="10"/>
  <c r="H86" i="10"/>
  <c r="G86" i="10"/>
  <c r="C86" i="10"/>
  <c r="B86" i="10"/>
  <c r="N85" i="10"/>
  <c r="I85" i="10"/>
  <c r="G85" i="10"/>
  <c r="E85" i="10"/>
  <c r="C85" i="10"/>
  <c r="B85" i="10"/>
  <c r="H85" i="10" s="1"/>
  <c r="N84" i="10"/>
  <c r="H84" i="10"/>
  <c r="G84" i="10"/>
  <c r="C84" i="10"/>
  <c r="I84" i="10" s="1"/>
  <c r="B84" i="10"/>
  <c r="N83" i="10"/>
  <c r="I83" i="10"/>
  <c r="G83" i="10"/>
  <c r="E83" i="10"/>
  <c r="C83" i="10"/>
  <c r="B83" i="10"/>
  <c r="H83" i="10" s="1"/>
  <c r="N82" i="10"/>
  <c r="H82" i="10"/>
  <c r="G82" i="10"/>
  <c r="C82" i="10"/>
  <c r="B82" i="10"/>
  <c r="N81" i="10"/>
  <c r="I81" i="10"/>
  <c r="G81" i="10"/>
  <c r="E81" i="10"/>
  <c r="C81" i="10"/>
  <c r="B81" i="10"/>
  <c r="H81" i="10" s="1"/>
  <c r="N80" i="10"/>
  <c r="H80" i="10"/>
  <c r="G80" i="10"/>
  <c r="C80" i="10"/>
  <c r="I80" i="10" s="1"/>
  <c r="B80" i="10"/>
  <c r="N79" i="10"/>
  <c r="I79" i="10"/>
  <c r="G79" i="10"/>
  <c r="E79" i="10"/>
  <c r="C79" i="10"/>
  <c r="B79" i="10"/>
  <c r="H79" i="10" s="1"/>
  <c r="N78" i="10"/>
  <c r="H78" i="10"/>
  <c r="G78" i="10"/>
  <c r="C78" i="10"/>
  <c r="B78" i="10"/>
  <c r="N77" i="10"/>
  <c r="K77" i="10"/>
  <c r="I77" i="10"/>
  <c r="G77" i="10"/>
  <c r="E77" i="10"/>
  <c r="C77" i="10"/>
  <c r="B77" i="10"/>
  <c r="H77" i="10" s="1"/>
  <c r="N76" i="10"/>
  <c r="H76" i="10"/>
  <c r="G76" i="10"/>
  <c r="C76" i="10"/>
  <c r="I76" i="10" s="1"/>
  <c r="B76" i="10"/>
  <c r="N75" i="10"/>
  <c r="K75" i="10"/>
  <c r="I75" i="10"/>
  <c r="G75" i="10"/>
  <c r="E75" i="10"/>
  <c r="C75" i="10"/>
  <c r="B75" i="10"/>
  <c r="H75" i="10" s="1"/>
  <c r="N74" i="10"/>
  <c r="H74" i="10"/>
  <c r="G74" i="10"/>
  <c r="C74" i="10"/>
  <c r="K74" i="10" s="1"/>
  <c r="B74" i="10"/>
  <c r="N73" i="10"/>
  <c r="K73" i="10"/>
  <c r="I73" i="10"/>
  <c r="G73" i="10"/>
  <c r="E73" i="10"/>
  <c r="C73" i="10"/>
  <c r="B73" i="10"/>
  <c r="H73" i="10" s="1"/>
  <c r="N72" i="10"/>
  <c r="H72" i="10"/>
  <c r="G72" i="10"/>
  <c r="C72" i="10"/>
  <c r="I72" i="10" s="1"/>
  <c r="B72" i="10"/>
  <c r="N71" i="10"/>
  <c r="K71" i="10"/>
  <c r="I71" i="10"/>
  <c r="G71" i="10"/>
  <c r="E71" i="10"/>
  <c r="C71" i="10"/>
  <c r="B71" i="10"/>
  <c r="H71" i="10" s="1"/>
  <c r="N70" i="10"/>
  <c r="H70" i="10"/>
  <c r="G70" i="10"/>
  <c r="C70" i="10"/>
  <c r="K70" i="10" s="1"/>
  <c r="B70" i="10"/>
  <c r="N69" i="10"/>
  <c r="K69" i="10"/>
  <c r="I69" i="10"/>
  <c r="G69" i="10"/>
  <c r="E69" i="10"/>
  <c r="C69" i="10"/>
  <c r="B69" i="10"/>
  <c r="H69" i="10" s="1"/>
  <c r="N68" i="10"/>
  <c r="H68" i="10"/>
  <c r="G68" i="10"/>
  <c r="C68" i="10"/>
  <c r="I68" i="10" s="1"/>
  <c r="B68" i="10"/>
  <c r="N67" i="10"/>
  <c r="K67" i="10"/>
  <c r="I67" i="10"/>
  <c r="G67" i="10"/>
  <c r="E67" i="10"/>
  <c r="C67" i="10"/>
  <c r="B67" i="10"/>
  <c r="H67" i="10" s="1"/>
  <c r="N66" i="10"/>
  <c r="H66" i="10"/>
  <c r="G66" i="10"/>
  <c r="C66" i="10"/>
  <c r="K66" i="10" s="1"/>
  <c r="B66" i="10"/>
  <c r="N65" i="10"/>
  <c r="K65" i="10"/>
  <c r="I65" i="10"/>
  <c r="G65" i="10"/>
  <c r="E65" i="10"/>
  <c r="C65" i="10"/>
  <c r="B65" i="10"/>
  <c r="H65" i="10" s="1"/>
  <c r="N64" i="10"/>
  <c r="H64" i="10"/>
  <c r="G64" i="10"/>
  <c r="C64" i="10"/>
  <c r="I64" i="10" s="1"/>
  <c r="B64" i="10"/>
  <c r="N63" i="10"/>
  <c r="K63" i="10"/>
  <c r="I63" i="10"/>
  <c r="G63" i="10"/>
  <c r="E63" i="10"/>
  <c r="C63" i="10"/>
  <c r="B63" i="10"/>
  <c r="H63" i="10" s="1"/>
  <c r="N62" i="10"/>
  <c r="H62" i="10"/>
  <c r="G62" i="10"/>
  <c r="C62" i="10"/>
  <c r="K62" i="10" s="1"/>
  <c r="B62" i="10"/>
  <c r="N61" i="10"/>
  <c r="K61" i="10"/>
  <c r="I61" i="10"/>
  <c r="G61" i="10"/>
  <c r="E61" i="10"/>
  <c r="C61" i="10"/>
  <c r="B61" i="10"/>
  <c r="H61" i="10" s="1"/>
  <c r="N60" i="10"/>
  <c r="H60" i="10"/>
  <c r="G60" i="10"/>
  <c r="C60" i="10"/>
  <c r="I60" i="10" s="1"/>
  <c r="B60" i="10"/>
  <c r="N59" i="10"/>
  <c r="K59" i="10"/>
  <c r="I59" i="10"/>
  <c r="G59" i="10"/>
  <c r="E59" i="10"/>
  <c r="C59" i="10"/>
  <c r="B59" i="10"/>
  <c r="H59" i="10" s="1"/>
  <c r="N58" i="10"/>
  <c r="H58" i="10"/>
  <c r="G58" i="10"/>
  <c r="C58" i="10"/>
  <c r="K58" i="10" s="1"/>
  <c r="B58" i="10"/>
  <c r="N57" i="10"/>
  <c r="K57" i="10"/>
  <c r="I57" i="10"/>
  <c r="G57" i="10"/>
  <c r="E57" i="10"/>
  <c r="C57" i="10"/>
  <c r="B57" i="10"/>
  <c r="H57" i="10" s="1"/>
  <c r="N56" i="10"/>
  <c r="H56" i="10"/>
  <c r="G56" i="10"/>
  <c r="C56" i="10"/>
  <c r="I56" i="10" s="1"/>
  <c r="B56" i="10"/>
  <c r="N55" i="10"/>
  <c r="K55" i="10"/>
  <c r="I55" i="10"/>
  <c r="G55" i="10"/>
  <c r="E55" i="10"/>
  <c r="C55" i="10"/>
  <c r="B55" i="10"/>
  <c r="H55" i="10" s="1"/>
  <c r="N54" i="10"/>
  <c r="H54" i="10"/>
  <c r="G54" i="10"/>
  <c r="C54" i="10"/>
  <c r="K54" i="10" s="1"/>
  <c r="B54" i="10"/>
  <c r="N53" i="10"/>
  <c r="K53" i="10"/>
  <c r="I53" i="10"/>
  <c r="G53" i="10"/>
  <c r="E53" i="10"/>
  <c r="C53" i="10"/>
  <c r="B53" i="10"/>
  <c r="H53" i="10" s="1"/>
  <c r="N52" i="10"/>
  <c r="H52" i="10"/>
  <c r="G52" i="10"/>
  <c r="C52" i="10"/>
  <c r="I52" i="10" s="1"/>
  <c r="B52" i="10"/>
  <c r="N51" i="10"/>
  <c r="K51" i="10"/>
  <c r="I51" i="10"/>
  <c r="G51" i="10"/>
  <c r="E51" i="10"/>
  <c r="C51" i="10"/>
  <c r="B51" i="10"/>
  <c r="H51" i="10" s="1"/>
  <c r="N50" i="10"/>
  <c r="H50" i="10"/>
  <c r="G50" i="10"/>
  <c r="C50" i="10"/>
  <c r="K50" i="10" s="1"/>
  <c r="B50" i="10"/>
  <c r="N49" i="10"/>
  <c r="K49" i="10"/>
  <c r="I49" i="10"/>
  <c r="G49" i="10"/>
  <c r="E49" i="10"/>
  <c r="C49" i="10"/>
  <c r="B49" i="10"/>
  <c r="H49" i="10" s="1"/>
  <c r="N48" i="10"/>
  <c r="H48" i="10"/>
  <c r="G48" i="10"/>
  <c r="C48" i="10"/>
  <c r="I48" i="10" s="1"/>
  <c r="B48" i="10"/>
  <c r="N47" i="10"/>
  <c r="K47" i="10"/>
  <c r="I47" i="10"/>
  <c r="G47" i="10"/>
  <c r="E47" i="10"/>
  <c r="C47" i="10"/>
  <c r="B47" i="10"/>
  <c r="H47" i="10" s="1"/>
  <c r="N46" i="10"/>
  <c r="H46" i="10"/>
  <c r="G46" i="10"/>
  <c r="C46" i="10"/>
  <c r="K46" i="10" s="1"/>
  <c r="B46" i="10"/>
  <c r="N45" i="10"/>
  <c r="K45" i="10"/>
  <c r="I45" i="10"/>
  <c r="G45" i="10"/>
  <c r="E45" i="10"/>
  <c r="C45" i="10"/>
  <c r="B45" i="10"/>
  <c r="H45" i="10" s="1"/>
  <c r="N44" i="10"/>
  <c r="H44" i="10"/>
  <c r="G44" i="10"/>
  <c r="C44" i="10"/>
  <c r="I44" i="10" s="1"/>
  <c r="B44" i="10"/>
  <c r="N43" i="10"/>
  <c r="K43" i="10"/>
  <c r="I43" i="10"/>
  <c r="G43" i="10"/>
  <c r="E43" i="10"/>
  <c r="C43" i="10"/>
  <c r="B43" i="10"/>
  <c r="H43" i="10" s="1"/>
  <c r="N42" i="10"/>
  <c r="H42" i="10"/>
  <c r="G42" i="10"/>
  <c r="C42" i="10"/>
  <c r="K42" i="10" s="1"/>
  <c r="B42" i="10"/>
  <c r="N41" i="10"/>
  <c r="K41" i="10"/>
  <c r="I41" i="10"/>
  <c r="G41" i="10"/>
  <c r="E41" i="10"/>
  <c r="C41" i="10"/>
  <c r="B41" i="10"/>
  <c r="H41" i="10" s="1"/>
  <c r="N40" i="10"/>
  <c r="H40" i="10"/>
  <c r="G40" i="10"/>
  <c r="C40" i="10"/>
  <c r="I40" i="10" s="1"/>
  <c r="B40" i="10"/>
  <c r="N39" i="10"/>
  <c r="K39" i="10"/>
  <c r="I39" i="10"/>
  <c r="G39" i="10"/>
  <c r="E39" i="10"/>
  <c r="C39" i="10"/>
  <c r="B39" i="10"/>
  <c r="H39" i="10" s="1"/>
  <c r="N38" i="10"/>
  <c r="H38" i="10"/>
  <c r="G38" i="10"/>
  <c r="C38" i="10"/>
  <c r="K38" i="10" s="1"/>
  <c r="B38" i="10"/>
  <c r="N37" i="10"/>
  <c r="K37" i="10"/>
  <c r="I37" i="10"/>
  <c r="G37" i="10"/>
  <c r="E37" i="10"/>
  <c r="C37" i="10"/>
  <c r="B37" i="10"/>
  <c r="H37" i="10" s="1"/>
  <c r="N36" i="10"/>
  <c r="H36" i="10"/>
  <c r="G36" i="10"/>
  <c r="C36" i="10"/>
  <c r="I36" i="10" s="1"/>
  <c r="B36" i="10"/>
  <c r="N35" i="10"/>
  <c r="K35" i="10"/>
  <c r="I35" i="10"/>
  <c r="G35" i="10"/>
  <c r="E35" i="10"/>
  <c r="C35" i="10"/>
  <c r="B35" i="10"/>
  <c r="H35" i="10" s="1"/>
  <c r="N34" i="10"/>
  <c r="H34" i="10"/>
  <c r="G34" i="10"/>
  <c r="C34" i="10"/>
  <c r="K34" i="10" s="1"/>
  <c r="B34" i="10"/>
  <c r="N33" i="10"/>
  <c r="K33" i="10"/>
  <c r="I33" i="10"/>
  <c r="G33" i="10"/>
  <c r="E33" i="10"/>
  <c r="C33" i="10"/>
  <c r="B33" i="10"/>
  <c r="H33" i="10" s="1"/>
  <c r="N32" i="10"/>
  <c r="H32" i="10"/>
  <c r="G32" i="10"/>
  <c r="C32" i="10"/>
  <c r="I32" i="10" s="1"/>
  <c r="B32" i="10"/>
  <c r="N31" i="10"/>
  <c r="K31" i="10"/>
  <c r="I31" i="10"/>
  <c r="G31" i="10"/>
  <c r="E31" i="10"/>
  <c r="C31" i="10"/>
  <c r="B31" i="10"/>
  <c r="H31" i="10" s="1"/>
  <c r="N30" i="10"/>
  <c r="H30" i="10"/>
  <c r="G30" i="10"/>
  <c r="C30" i="10"/>
  <c r="K30" i="10" s="1"/>
  <c r="B30" i="10"/>
  <c r="N29" i="10"/>
  <c r="K29" i="10"/>
  <c r="I29" i="10"/>
  <c r="G29" i="10"/>
  <c r="E29" i="10"/>
  <c r="C29" i="10"/>
  <c r="B29" i="10"/>
  <c r="H29" i="10" s="1"/>
  <c r="N28" i="10"/>
  <c r="H28" i="10"/>
  <c r="G28" i="10"/>
  <c r="C28" i="10"/>
  <c r="I28" i="10" s="1"/>
  <c r="B28" i="10"/>
  <c r="N27" i="10"/>
  <c r="K27" i="10"/>
  <c r="I27" i="10"/>
  <c r="G27" i="10"/>
  <c r="E27" i="10"/>
  <c r="C27" i="10"/>
  <c r="B27" i="10"/>
  <c r="H27" i="10" s="1"/>
  <c r="N26" i="10"/>
  <c r="H26" i="10"/>
  <c r="G26" i="10"/>
  <c r="C26" i="10"/>
  <c r="K26" i="10" s="1"/>
  <c r="B26" i="10"/>
  <c r="N25" i="10"/>
  <c r="K25" i="10"/>
  <c r="I25" i="10"/>
  <c r="G25" i="10"/>
  <c r="E25" i="10"/>
  <c r="C25" i="10"/>
  <c r="B25" i="10"/>
  <c r="H25" i="10" s="1"/>
  <c r="N24" i="10"/>
  <c r="H24" i="10"/>
  <c r="G24" i="10"/>
  <c r="C24" i="10"/>
  <c r="I24" i="10" s="1"/>
  <c r="B24" i="10"/>
  <c r="N23" i="10"/>
  <c r="K23" i="10"/>
  <c r="I23" i="10"/>
  <c r="G23" i="10"/>
  <c r="E23" i="10"/>
  <c r="C23" i="10"/>
  <c r="B23" i="10"/>
  <c r="H23" i="10" s="1"/>
  <c r="N22" i="10"/>
  <c r="H22" i="10"/>
  <c r="G22" i="10"/>
  <c r="C22" i="10"/>
  <c r="K22" i="10" s="1"/>
  <c r="B22" i="10"/>
  <c r="N21" i="10"/>
  <c r="K21" i="10"/>
  <c r="I21" i="10"/>
  <c r="G21" i="10"/>
  <c r="E21" i="10"/>
  <c r="C21" i="10"/>
  <c r="B21" i="10"/>
  <c r="H21" i="10" s="1"/>
  <c r="N20" i="10"/>
  <c r="H20" i="10"/>
  <c r="G20" i="10"/>
  <c r="C20" i="10"/>
  <c r="I20" i="10" s="1"/>
  <c r="B20" i="10"/>
  <c r="N19" i="10"/>
  <c r="K19" i="10"/>
  <c r="I19" i="10"/>
  <c r="G19" i="10"/>
  <c r="E19" i="10"/>
  <c r="C19" i="10"/>
  <c r="B19" i="10"/>
  <c r="H19" i="10" s="1"/>
  <c r="N18" i="10"/>
  <c r="H18" i="10"/>
  <c r="G18" i="10"/>
  <c r="C18" i="10"/>
  <c r="K18" i="10" s="1"/>
  <c r="B18" i="10"/>
  <c r="N17" i="10"/>
  <c r="K17" i="10"/>
  <c r="I17" i="10"/>
  <c r="G17" i="10"/>
  <c r="E17" i="10"/>
  <c r="C17" i="10"/>
  <c r="B17" i="10"/>
  <c r="H17" i="10" s="1"/>
  <c r="N16" i="10"/>
  <c r="H16" i="10"/>
  <c r="G16" i="10"/>
  <c r="C16" i="10"/>
  <c r="I16" i="10" s="1"/>
  <c r="B16" i="10"/>
  <c r="N15" i="10"/>
  <c r="K15" i="10"/>
  <c r="I15" i="10"/>
  <c r="G15" i="10"/>
  <c r="E15" i="10"/>
  <c r="C15" i="10"/>
  <c r="B15" i="10"/>
  <c r="H15" i="10" s="1"/>
  <c r="N14" i="10"/>
  <c r="H14" i="10"/>
  <c r="G14" i="10"/>
  <c r="C14" i="10"/>
  <c r="K14" i="10" s="1"/>
  <c r="B14" i="10"/>
  <c r="N13" i="10"/>
  <c r="K13" i="10"/>
  <c r="I13" i="10"/>
  <c r="G13" i="10"/>
  <c r="E13" i="10"/>
  <c r="C13" i="10"/>
  <c r="B13" i="10"/>
  <c r="H13" i="10" s="1"/>
  <c r="N12" i="10"/>
  <c r="H12" i="10"/>
  <c r="G12" i="10"/>
  <c r="C12" i="10"/>
  <c r="I12" i="10" s="1"/>
  <c r="B12" i="10"/>
  <c r="N11" i="10"/>
  <c r="K11" i="10"/>
  <c r="I11" i="10"/>
  <c r="G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L3" i="10"/>
  <c r="K3" i="10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I2" i="8" s="1"/>
  <c r="G3" i="8"/>
  <c r="G2" i="8" s="1"/>
  <c r="E3" i="8"/>
  <c r="E2" i="8" s="1"/>
  <c r="Y2" i="8"/>
  <c r="W2" i="8"/>
  <c r="O2" i="8"/>
  <c r="AB1" i="8"/>
  <c r="Z1" i="8"/>
  <c r="X1" i="8"/>
  <c r="V1" i="8"/>
  <c r="T1" i="8"/>
  <c r="R1" i="8"/>
  <c r="N1" i="8"/>
  <c r="L1" i="8"/>
  <c r="J1" i="8"/>
  <c r="H1" i="8"/>
  <c r="G933" i="7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AF23" i="6" s="1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AF22" i="6" s="1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AF7" i="6" s="1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8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F26" i="6" l="1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178" i="7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H23" i="5"/>
  <c r="G23" i="5"/>
  <c r="H31" i="5"/>
  <c r="G31" i="5"/>
  <c r="K68" i="4"/>
  <c r="L68" i="4"/>
  <c r="A2" i="8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V7" i="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P12" i="3" l="1"/>
  <c r="J15" i="3"/>
  <c r="J5" i="3"/>
  <c r="P5" i="3"/>
  <c r="J10" i="3"/>
  <c r="P10" i="3"/>
  <c r="J16" i="3"/>
  <c r="P14" i="3"/>
  <c r="H2" i="3"/>
  <c r="N2" i="3"/>
  <c r="G21" i="5"/>
  <c r="P16" i="5"/>
  <c r="F16" i="5"/>
  <c r="G20" i="5"/>
  <c r="F34" i="5"/>
  <c r="H34" i="5" s="1"/>
  <c r="L20" i="5"/>
  <c r="K34" i="5"/>
  <c r="M34" i="5" s="1"/>
  <c r="G150" i="7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F43" i="6"/>
  <c r="G43" i="6" s="1"/>
  <c r="F39" i="6"/>
  <c r="G39" i="6" s="1"/>
  <c r="F35" i="6"/>
  <c r="G35" i="6" s="1"/>
  <c r="F30" i="6"/>
  <c r="G30" i="6" s="1"/>
  <c r="F26" i="6"/>
  <c r="G26" i="6" s="1"/>
  <c r="F22" i="6"/>
  <c r="G22" i="6" s="1"/>
  <c r="F18" i="6"/>
  <c r="G18" i="6" s="1"/>
  <c r="F14" i="6"/>
  <c r="G14" i="6" s="1"/>
  <c r="F9" i="6"/>
  <c r="G9" i="6" s="1"/>
  <c r="F5" i="6"/>
  <c r="G5" i="6" s="1"/>
  <c r="V4" i="3"/>
  <c r="J20" i="3"/>
  <c r="H26" i="5"/>
  <c r="Q34" i="5"/>
  <c r="D28" i="6"/>
  <c r="J17" i="3"/>
  <c r="F29" i="6"/>
  <c r="G29" i="6" s="1"/>
  <c r="F25" i="6"/>
  <c r="G25" i="6" s="1"/>
  <c r="F21" i="6"/>
  <c r="G21" i="6" s="1"/>
  <c r="M30" i="5"/>
  <c r="D30" i="6"/>
  <c r="J19" i="3"/>
  <c r="K12" i="5"/>
  <c r="M12" i="5" s="1"/>
  <c r="F28" i="6"/>
  <c r="G28" i="6" s="1"/>
  <c r="F24" i="6"/>
  <c r="G24" i="6" s="1"/>
  <c r="F20" i="6"/>
  <c r="G20" i="6" s="1"/>
  <c r="F16" i="6"/>
  <c r="G16" i="6" s="1"/>
  <c r="F11" i="6"/>
  <c r="G11" i="6" s="1"/>
  <c r="F7" i="6"/>
  <c r="G7" i="6" s="1"/>
  <c r="K2" i="5"/>
  <c r="F17" i="6"/>
  <c r="G17" i="6" s="1"/>
  <c r="F12" i="6"/>
  <c r="G12" i="6" s="1"/>
  <c r="F8" i="6"/>
  <c r="G8" i="6" s="1"/>
  <c r="F40" i="6"/>
  <c r="G40" i="6" s="1"/>
  <c r="F36" i="6"/>
  <c r="G36" i="6" s="1"/>
  <c r="F31" i="6"/>
  <c r="G31" i="6" s="1"/>
  <c r="F27" i="6"/>
  <c r="G27" i="6" s="1"/>
  <c r="F23" i="6"/>
  <c r="G23" i="6" s="1"/>
  <c r="F19" i="6"/>
  <c r="G19" i="6" s="1"/>
  <c r="F15" i="6"/>
  <c r="G15" i="6" s="1"/>
  <c r="F10" i="6"/>
  <c r="G10" i="6" s="1"/>
  <c r="F6" i="6"/>
  <c r="G6" i="6" s="1"/>
  <c r="E54" i="6"/>
  <c r="G59" i="14"/>
  <c r="M12" i="14"/>
  <c r="K3" i="5"/>
  <c r="M21" i="5"/>
  <c r="J8" i="3"/>
  <c r="D15" i="6"/>
  <c r="F42" i="6"/>
  <c r="G42" i="6" s="1"/>
  <c r="F38" i="6"/>
  <c r="G38" i="6" s="1"/>
  <c r="F34" i="6"/>
  <c r="G34" i="6" s="1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F45" i="6"/>
  <c r="G45" i="6" s="1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F41" i="6"/>
  <c r="G41" i="6" s="1"/>
  <c r="F37" i="6"/>
  <c r="G37" i="6" s="1"/>
  <c r="F33" i="6"/>
  <c r="G33" i="6" s="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F11" i="11"/>
  <c r="G12" i="11" s="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P12" i="11"/>
  <c r="O12" i="11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Q12" i="3" l="1"/>
  <c r="K16" i="3"/>
  <c r="K5" i="3"/>
  <c r="K10" i="3"/>
  <c r="J2" i="3"/>
  <c r="G34" i="5"/>
  <c r="L34" i="5"/>
  <c r="T2" i="5"/>
  <c r="K16" i="5"/>
  <c r="M16" i="5" s="1"/>
  <c r="G138" i="7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P13" i="11"/>
  <c r="O13" i="11"/>
  <c r="K13" i="11"/>
  <c r="F12" i="11"/>
  <c r="G13" i="11" s="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K2" i="3" l="1"/>
  <c r="G104" i="7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L16" i="5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W6" i="3" l="1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G1" i="7" l="1" a="1"/>
  <c r="G1" i="7" s="1"/>
  <c r="B5" i="2" s="1"/>
  <c r="B7" i="2" s="1"/>
  <c r="F1" i="2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F25" i="2" l="1"/>
  <c r="F16" i="2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65" i="14" l="1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O18" i="3" s="1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2" i="3" l="1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T32" i="11" l="1"/>
  <c r="U32" i="11"/>
  <c r="J18" i="13" a="1"/>
  <c r="J18" i="13" s="1"/>
  <c r="N19" i="13"/>
  <c r="M22" i="14"/>
  <c r="O22" i="11"/>
  <c r="P22" i="11"/>
  <c r="F46" i="6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A98" i="1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96" i="11"/>
  <c r="A74" i="11" l="1"/>
  <c r="A80" i="1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3" i="2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8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K1171" i="13"/>
  <c r="L1171" i="13" s="1"/>
  <c r="I1172" i="13" s="1"/>
  <c r="N1358" i="13"/>
  <c r="J1357" i="13" a="1"/>
  <c r="J1357" i="13" s="1"/>
  <c r="M1360" i="13"/>
  <c r="N1357" i="14"/>
  <c r="J1356" i="14" a="1"/>
  <c r="J1356" i="14" s="1"/>
  <c r="M1361" i="14"/>
  <c r="K1194" i="14" l="1"/>
  <c r="L1194" i="14" s="1"/>
  <c r="I1195" i="14" s="1"/>
  <c r="K1172" i="13"/>
  <c r="L1172" i="13" s="1"/>
  <c r="I1173" i="13" s="1"/>
  <c r="M1361" i="13"/>
  <c r="M1362" i="14"/>
  <c r="J1357" i="14" a="1"/>
  <c r="J1357" i="14" s="1"/>
  <c r="N1358" i="14"/>
  <c r="J1358" i="13" a="1"/>
  <c r="J1358" i="13" s="1"/>
  <c r="N1359" i="13"/>
  <c r="K1173" i="13" l="1"/>
  <c r="L1173" i="13" s="1"/>
  <c r="I1174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96" i="14" l="1"/>
  <c r="L1196" i="14" s="1"/>
  <c r="I1197" i="14" s="1"/>
  <c r="K1174" i="13"/>
  <c r="L1174" i="13" s="1"/>
  <c r="I1175" i="13" s="1"/>
  <c r="J1359" i="14" a="1"/>
  <c r="J1359" i="14" s="1"/>
  <c r="N1360" i="14"/>
  <c r="M1363" i="13"/>
  <c r="M1364" i="14"/>
  <c r="J1360" i="13" a="1"/>
  <c r="J1360" i="13" s="1"/>
  <c r="N1361" i="13"/>
  <c r="K1197" i="14" l="1"/>
  <c r="L1197" i="14" s="1"/>
  <c r="I1198" i="14" s="1"/>
  <c r="K1175" i="13"/>
  <c r="L1175" i="13" s="1"/>
  <c r="I1176" i="13" s="1"/>
  <c r="N1362" i="13"/>
  <c r="J1361" i="13" a="1"/>
  <c r="J1361" i="13" s="1"/>
  <c r="M1364" i="13"/>
  <c r="N1361" i="14"/>
  <c r="J1360" i="14" a="1"/>
  <c r="J1360" i="14" s="1"/>
  <c r="M1365" i="14"/>
  <c r="K1176" i="13" l="1"/>
  <c r="L1176" i="13" s="1"/>
  <c r="I1177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99" i="14" l="1"/>
  <c r="L1199" i="14" s="1"/>
  <c r="I1200" i="14" s="1"/>
  <c r="K1177" i="13"/>
  <c r="L1177" i="13" s="1"/>
  <c r="I1178" i="13" s="1"/>
  <c r="M1366" i="13"/>
  <c r="J1362" i="14" a="1"/>
  <c r="J1362" i="14" s="1"/>
  <c r="N1363" i="14"/>
  <c r="J1363" i="13" a="1"/>
  <c r="J1363" i="13" s="1"/>
  <c r="N1364" i="13"/>
  <c r="M1367" i="14"/>
  <c r="K1178" i="13" l="1"/>
  <c r="L1178" i="13" s="1"/>
  <c r="I1179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201" i="14" l="1"/>
  <c r="L1201" i="14" s="1"/>
  <c r="I1202" i="14" s="1"/>
  <c r="K1179" i="13"/>
  <c r="L1179" i="13" s="1"/>
  <c r="I1180" i="13" s="1"/>
  <c r="N1365" i="14"/>
  <c r="J1364" i="14" a="1"/>
  <c r="J1364" i="14" s="1"/>
  <c r="M1368" i="13"/>
  <c r="N1366" i="13"/>
  <c r="J1365" i="13" a="1"/>
  <c r="J1365" i="13" s="1"/>
  <c r="M1369" i="14"/>
  <c r="K1180" i="13" l="1"/>
  <c r="L1180" i="13" s="1"/>
  <c r="I1181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203" i="14" l="1"/>
  <c r="L1203" i="14" s="1"/>
  <c r="I1204" i="14" s="1"/>
  <c r="M1370" i="13"/>
  <c r="K1181" i="13"/>
  <c r="L1181" i="13" s="1"/>
  <c r="I1182" i="13" s="1"/>
  <c r="M1371" i="14"/>
  <c r="J1366" i="14" a="1"/>
  <c r="J1366" i="14" s="1"/>
  <c r="N1367" i="14"/>
  <c r="J1367" i="13" a="1"/>
  <c r="J1367" i="13" s="1"/>
  <c r="N1368" i="13"/>
  <c r="J1368" i="13" l="1" a="1"/>
  <c r="J1368" i="13" s="1"/>
  <c r="N1369" i="13"/>
  <c r="M1372" i="14"/>
  <c r="M1371" i="13"/>
  <c r="K1182" i="13"/>
  <c r="L1182" i="13" s="1"/>
  <c r="I1183" i="13" s="1"/>
  <c r="K1204" i="14"/>
  <c r="L1204" i="14" s="1"/>
  <c r="I1205" i="14" s="1"/>
  <c r="J1367" i="14" a="1"/>
  <c r="J1367" i="14" s="1"/>
  <c r="N1368" i="14"/>
  <c r="K1205" i="14" l="1"/>
  <c r="L1205" i="14" s="1"/>
  <c r="I1206" i="14" s="1"/>
  <c r="K1183" i="13"/>
  <c r="L1183" i="13" s="1"/>
  <c r="I1184" i="13" s="1"/>
  <c r="N1370" i="13"/>
  <c r="J1369" i="13" a="1"/>
  <c r="J1369" i="13" s="1"/>
  <c r="N1369" i="14"/>
  <c r="J1368" i="14" a="1"/>
  <c r="J1368" i="14" s="1"/>
  <c r="M1373" i="14"/>
  <c r="M1372" i="13"/>
  <c r="K1184" i="13" l="1"/>
  <c r="L1184" i="13" s="1"/>
  <c r="I1185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5" i="13" l="1"/>
  <c r="L1185" i="13" s="1"/>
  <c r="I1186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208" i="14" l="1"/>
  <c r="L1208" i="14" s="1"/>
  <c r="I1209" i="14" s="1"/>
  <c r="K1186" i="13"/>
  <c r="L1186" i="13" s="1"/>
  <c r="I1187" i="13" s="1"/>
  <c r="M1375" i="13"/>
  <c r="M1376" i="14"/>
  <c r="J1372" i="13" a="1"/>
  <c r="J1372" i="13" s="1"/>
  <c r="N1373" i="13"/>
  <c r="J1371" i="14" a="1"/>
  <c r="J1371" i="14" s="1"/>
  <c r="N1372" i="14"/>
  <c r="K1187" i="13" l="1"/>
  <c r="L1187" i="13" s="1"/>
  <c r="I1188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8" i="13" l="1"/>
  <c r="L1188" i="13" s="1"/>
  <c r="I1189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211" i="14" l="1"/>
  <c r="L1211" i="14" s="1"/>
  <c r="I1212" i="14" s="1"/>
  <c r="K1189" i="13"/>
  <c r="L1189" i="13" s="1"/>
  <c r="I1190" i="13" s="1"/>
  <c r="J1374" i="14" a="1"/>
  <c r="J1374" i="14" s="1"/>
  <c r="N1375" i="14"/>
  <c r="M1379" i="14"/>
  <c r="J1375" i="13" a="1"/>
  <c r="J1375" i="13" s="1"/>
  <c r="N1376" i="13"/>
  <c r="M1378" i="13"/>
  <c r="K1190" i="13" l="1"/>
  <c r="L1190" i="13" s="1"/>
  <c r="I1191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213" i="14" l="1"/>
  <c r="L1213" i="14" s="1"/>
  <c r="I1214" i="14" s="1"/>
  <c r="K1191" i="13"/>
  <c r="L1191" i="13" s="1"/>
  <c r="I1192" i="13" s="1"/>
  <c r="N1378" i="13"/>
  <c r="J1377" i="13" a="1"/>
  <c r="J1377" i="13" s="1"/>
  <c r="M1381" i="14"/>
  <c r="N1377" i="14"/>
  <c r="J1376" i="14" a="1"/>
  <c r="J1376" i="14" s="1"/>
  <c r="M1380" i="13"/>
  <c r="K1192" i="13" l="1"/>
  <c r="L1192" i="13" s="1"/>
  <c r="I1193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215" i="14" l="1"/>
  <c r="L1215" i="14" s="1"/>
  <c r="I1216" i="14" s="1"/>
  <c r="K1193" i="13"/>
  <c r="L1193" i="13" s="1"/>
  <c r="I1194" i="13" s="1"/>
  <c r="M1383" i="14"/>
  <c r="J1379" i="13" a="1"/>
  <c r="J1379" i="13" s="1"/>
  <c r="N1380" i="13"/>
  <c r="J1378" i="14" a="1"/>
  <c r="J1378" i="14" s="1"/>
  <c r="N1379" i="14"/>
  <c r="M1382" i="13"/>
  <c r="K1194" i="13" l="1"/>
  <c r="L1194" i="13" s="1"/>
  <c r="I1195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217" i="14" l="1"/>
  <c r="L1217" i="14" s="1"/>
  <c r="I1218" i="14" s="1"/>
  <c r="K1195" i="13"/>
  <c r="L1195" i="13" s="1"/>
  <c r="I1196" i="13" s="1"/>
  <c r="N1382" i="13"/>
  <c r="J1381" i="13" a="1"/>
  <c r="J1381" i="13" s="1"/>
  <c r="N1381" i="14"/>
  <c r="J1380" i="14" a="1"/>
  <c r="J1380" i="14" s="1"/>
  <c r="M1384" i="13"/>
  <c r="M1385" i="14"/>
  <c r="K1196" i="13" l="1"/>
  <c r="L1196" i="13" s="1"/>
  <c r="I1197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219" i="14" l="1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/>
  <c r="L1197" i="13" s="1"/>
  <c r="I1198" i="13" s="1"/>
  <c r="K1198" i="13" l="1"/>
  <c r="L1198" i="13" s="1"/>
  <c r="I1199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9" i="13" l="1"/>
  <c r="L1199" i="13" s="1"/>
  <c r="I1200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222" i="14" l="1"/>
  <c r="L1222" i="14" s="1"/>
  <c r="I1223" i="14" s="1"/>
  <c r="K1200" i="13"/>
  <c r="L1200" i="13" s="1"/>
  <c r="I1201" i="13" s="1"/>
  <c r="J1386" i="13" a="1"/>
  <c r="J1386" i="13" s="1"/>
  <c r="N1387" i="13"/>
  <c r="M1390" i="14"/>
  <c r="M1389" i="13"/>
  <c r="J1385" i="14" a="1"/>
  <c r="J1385" i="14" s="1"/>
  <c r="N1386" i="14"/>
  <c r="K1201" i="13" l="1"/>
  <c r="L1201" i="13" s="1"/>
  <c r="I1202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24" i="14" l="1"/>
  <c r="L1224" i="14" s="1"/>
  <c r="I1225" i="14" s="1"/>
  <c r="K1202" i="13"/>
  <c r="L1202" i="13" s="1"/>
  <c r="I1203" i="13" s="1"/>
  <c r="M1392" i="14"/>
  <c r="J1388" i="13" a="1"/>
  <c r="J1388" i="13" s="1"/>
  <c r="N1389" i="13"/>
  <c r="M1391" i="13"/>
  <c r="J1387" i="14" a="1"/>
  <c r="J1387" i="14" s="1"/>
  <c r="N1388" i="14"/>
  <c r="K1203" i="13" l="1"/>
  <c r="L1203" i="13" s="1"/>
  <c r="I1204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26" i="14" l="1"/>
  <c r="L1226" i="14" s="1"/>
  <c r="I1227" i="14" s="1"/>
  <c r="K1204" i="13"/>
  <c r="L1204" i="13" s="1"/>
  <c r="I1205" i="13" s="1"/>
  <c r="J1390" i="13" a="1"/>
  <c r="J1390" i="13" s="1"/>
  <c r="N1391" i="13"/>
  <c r="M1394" i="14"/>
  <c r="M1393" i="13"/>
  <c r="J1389" i="14" a="1"/>
  <c r="J1389" i="14" s="1"/>
  <c r="N1390" i="14"/>
  <c r="K1205" i="13" l="1"/>
  <c r="L1205" i="13" s="1"/>
  <c r="I1206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28" i="14" l="1"/>
  <c r="L1228" i="14" s="1"/>
  <c r="I1229" i="14" s="1"/>
  <c r="K1206" i="13"/>
  <c r="L1206" i="13" s="1"/>
  <c r="I1207" i="13" s="1"/>
  <c r="J1392" i="13" a="1"/>
  <c r="J1392" i="13" s="1"/>
  <c r="N1393" i="13"/>
  <c r="M1396" i="14"/>
  <c r="M1395" i="13"/>
  <c r="J1391" i="14" a="1"/>
  <c r="J1391" i="14" s="1"/>
  <c r="N1392" i="14"/>
  <c r="K1229" i="14" l="1"/>
  <c r="L1229" i="14" s="1"/>
  <c r="I1230" i="14" s="1"/>
  <c r="K1207" i="13"/>
  <c r="L1207" i="13" s="1"/>
  <c r="I1208" i="13" s="1"/>
  <c r="M1397" i="14"/>
  <c r="N1393" i="14"/>
  <c r="J1392" i="14" a="1"/>
  <c r="J1392" i="14" s="1"/>
  <c r="N1394" i="13"/>
  <c r="J1393" i="13" a="1"/>
  <c r="J1393" i="13" s="1"/>
  <c r="M1396" i="13"/>
  <c r="K1208" i="13" l="1"/>
  <c r="L1208" i="13" s="1"/>
  <c r="I1209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31" i="14" l="1"/>
  <c r="L1231" i="14" s="1"/>
  <c r="I1232" i="14" s="1"/>
  <c r="K1209" i="13"/>
  <c r="L1209" i="13" s="1"/>
  <c r="I1210" i="13" s="1"/>
  <c r="J1394" i="14" a="1"/>
  <c r="J1394" i="14" s="1"/>
  <c r="N1395" i="14"/>
  <c r="J1395" i="13" a="1"/>
  <c r="J1395" i="13" s="1"/>
  <c r="N1396" i="13"/>
  <c r="M1399" i="14"/>
  <c r="M1398" i="13"/>
  <c r="K1210" i="13" l="1"/>
  <c r="L1210" i="13" s="1"/>
  <c r="I1211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33" i="14" l="1"/>
  <c r="L1233" i="14" s="1"/>
  <c r="I1234" i="14" s="1"/>
  <c r="K1211" i="13"/>
  <c r="L1211" i="13" s="1"/>
  <c r="I1212" i="13" s="1"/>
  <c r="N1397" i="14"/>
  <c r="J1396" i="14" a="1"/>
  <c r="J1396" i="14" s="1"/>
  <c r="N1398" i="13"/>
  <c r="J1397" i="13" a="1"/>
  <c r="J1397" i="13" s="1"/>
  <c r="M1401" i="14"/>
  <c r="M1400" i="13"/>
  <c r="K1212" i="13" l="1"/>
  <c r="L1212" i="13" s="1"/>
  <c r="I1213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35" i="14" l="1"/>
  <c r="L1235" i="14" s="1"/>
  <c r="I1236" i="14" s="1"/>
  <c r="K1213" i="13"/>
  <c r="L1213" i="13" s="1"/>
  <c r="I1214" i="13" s="1"/>
  <c r="J1398" i="14" a="1"/>
  <c r="J1398" i="14" s="1"/>
  <c r="N1399" i="14"/>
  <c r="M1402" i="13"/>
  <c r="J1399" i="13" a="1"/>
  <c r="J1399" i="13" s="1"/>
  <c r="N1400" i="13"/>
  <c r="M1403" i="14"/>
  <c r="K1214" i="13" l="1"/>
  <c r="L1214" i="13" s="1"/>
  <c r="I1215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37" i="14" l="1"/>
  <c r="L1237" i="14" s="1"/>
  <c r="I1238" i="14" s="1"/>
  <c r="K1215" i="13"/>
  <c r="L1215" i="13" s="1"/>
  <c r="I1216" i="13" s="1"/>
  <c r="N1402" i="13"/>
  <c r="J1401" i="13" a="1"/>
  <c r="J1401" i="13" s="1"/>
  <c r="M1405" i="14"/>
  <c r="N1401" i="14"/>
  <c r="J1400" i="14" a="1"/>
  <c r="J1400" i="14" s="1"/>
  <c r="M1404" i="13"/>
  <c r="K1216" i="13" l="1"/>
  <c r="L1216" i="13" s="1"/>
  <c r="I1217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39" i="14" l="1"/>
  <c r="L1239" i="14" s="1"/>
  <c r="I1240" i="14" s="1"/>
  <c r="K1217" i="13"/>
  <c r="L1217" i="13" s="1"/>
  <c r="I1218" i="13" s="1"/>
  <c r="M1407" i="14"/>
  <c r="J1402" i="14" a="1"/>
  <c r="J1402" i="14" s="1"/>
  <c r="N1403" i="14"/>
  <c r="J1403" i="13" a="1"/>
  <c r="J1403" i="13" s="1"/>
  <c r="N1404" i="13"/>
  <c r="M1406" i="13"/>
  <c r="K1218" i="13" l="1"/>
  <c r="L1218" i="13" s="1"/>
  <c r="I1219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41" i="14" l="1"/>
  <c r="L1241" i="14" s="1"/>
  <c r="I1242" i="14" s="1"/>
  <c r="K1219" i="13"/>
  <c r="L1219" i="13" s="1"/>
  <c r="I1220" i="13" s="1"/>
  <c r="N1406" i="13"/>
  <c r="J1405" i="13" a="1"/>
  <c r="J1405" i="13" s="1"/>
  <c r="N1405" i="14"/>
  <c r="J1404" i="14" a="1"/>
  <c r="J1404" i="14" s="1"/>
  <c r="M1408" i="13"/>
  <c r="M1409" i="14"/>
  <c r="K1220" i="13" l="1"/>
  <c r="L1220" i="13" s="1"/>
  <c r="I1221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43" i="14" l="1"/>
  <c r="L1243" i="14" s="1"/>
  <c r="I1244" i="14" s="1"/>
  <c r="K1221" i="13"/>
  <c r="L1221" i="13" s="1"/>
  <c r="I1222" i="13" s="1"/>
  <c r="M1411" i="14"/>
  <c r="J1407" i="13" a="1"/>
  <c r="J1407" i="13" s="1"/>
  <c r="N1408" i="13"/>
  <c r="J1406" i="14" a="1"/>
  <c r="J1406" i="14" s="1"/>
  <c r="N1407" i="14"/>
  <c r="M1410" i="13"/>
  <c r="K1222" i="13" l="1"/>
  <c r="L1222" i="13" s="1"/>
  <c r="I1223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45" i="14" l="1"/>
  <c r="L1245" i="14" s="1"/>
  <c r="I1246" i="14" s="1"/>
  <c r="K1223" i="13"/>
  <c r="L1223" i="13" s="1"/>
  <c r="I1224" i="13" s="1"/>
  <c r="N1410" i="13"/>
  <c r="J1409" i="13" a="1"/>
  <c r="J1409" i="13" s="1"/>
  <c r="N1409" i="14"/>
  <c r="J1408" i="14" a="1"/>
  <c r="J1408" i="14" s="1"/>
  <c r="M1412" i="13"/>
  <c r="M1413" i="14"/>
  <c r="K1224" i="13" l="1"/>
  <c r="L1224" i="13" s="1"/>
  <c r="I1225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47" i="14" l="1"/>
  <c r="L1247" i="14" s="1"/>
  <c r="I1248" i="14" s="1"/>
  <c r="K1225" i="13"/>
  <c r="L1225" i="13" s="1"/>
  <c r="I1226" i="13" s="1"/>
  <c r="M1415" i="14"/>
  <c r="J1411" i="13" a="1"/>
  <c r="J1411" i="13" s="1"/>
  <c r="N1412" i="13"/>
  <c r="J1410" i="14" a="1"/>
  <c r="J1410" i="14" s="1"/>
  <c r="N1411" i="14"/>
  <c r="M1414" i="13"/>
  <c r="K1226" i="13" l="1"/>
  <c r="L1226" i="13" s="1"/>
  <c r="I1227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7" i="13" l="1"/>
  <c r="L1227" i="13" s="1"/>
  <c r="I1228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50" i="14" l="1"/>
  <c r="L1250" i="14" s="1"/>
  <c r="I1251" i="14" s="1"/>
  <c r="K1228" i="13"/>
  <c r="L1228" i="13" s="1"/>
  <c r="I1229" i="13" s="1"/>
  <c r="J1414" i="13" a="1"/>
  <c r="J1414" i="13" s="1"/>
  <c r="N1415" i="13"/>
  <c r="M1418" i="14"/>
  <c r="M1417" i="13"/>
  <c r="J1413" i="14" a="1"/>
  <c r="J1413" i="14" s="1"/>
  <c r="N1414" i="14"/>
  <c r="K1229" i="13" l="1"/>
  <c r="L1229" i="13" s="1"/>
  <c r="I1230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52" i="14" l="1"/>
  <c r="L1252" i="14" s="1"/>
  <c r="I1253" i="14" s="1"/>
  <c r="K1230" i="13"/>
  <c r="L1230" i="13" s="1"/>
  <c r="I1231" i="13" s="1"/>
  <c r="J1416" i="13" a="1"/>
  <c r="J1416" i="13" s="1"/>
  <c r="N1417" i="13"/>
  <c r="J1415" i="14" a="1"/>
  <c r="J1415" i="14" s="1"/>
  <c r="N1416" i="14"/>
  <c r="M1420" i="14"/>
  <c r="M1419" i="13"/>
  <c r="K1231" i="13" l="1"/>
  <c r="L1231" i="13" s="1"/>
  <c r="I1232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2" i="13" l="1"/>
  <c r="L1232" i="13" s="1"/>
  <c r="I1233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55" i="14" l="1"/>
  <c r="L1255" i="14" s="1"/>
  <c r="I1256" i="14" s="1"/>
  <c r="K1233" i="13"/>
  <c r="L1233" i="13" s="1"/>
  <c r="I1234" i="13" s="1"/>
  <c r="J1418" i="14" a="1"/>
  <c r="J1418" i="14" s="1"/>
  <c r="N1419" i="14"/>
  <c r="J1419" i="13" a="1"/>
  <c r="J1419" i="13" s="1"/>
  <c r="N1420" i="13"/>
  <c r="M1422" i="13"/>
  <c r="M1423" i="14"/>
  <c r="K1234" i="13" l="1"/>
  <c r="L1234" i="13" s="1"/>
  <c r="I1235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57" i="14" l="1"/>
  <c r="L1257" i="14" s="1"/>
  <c r="I1258" i="14" s="1"/>
  <c r="K1235" i="13"/>
  <c r="L1235" i="13" s="1"/>
  <c r="I1236" i="13" s="1"/>
  <c r="M1424" i="13"/>
  <c r="N1422" i="13"/>
  <c r="J1421" i="13" a="1"/>
  <c r="J1421" i="13" s="1"/>
  <c r="N1421" i="14"/>
  <c r="J1420" i="14" a="1"/>
  <c r="J1420" i="14" s="1"/>
  <c r="M1425" i="14"/>
  <c r="K1236" i="13" l="1"/>
  <c r="L1236" i="13" s="1"/>
  <c r="I1237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7" i="13" l="1"/>
  <c r="L1237" i="13" s="1"/>
  <c r="I1238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60" i="14" l="1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/>
  <c r="L1238" i="13" s="1"/>
  <c r="I1239" i="13" s="1"/>
  <c r="K1239" i="13" l="1"/>
  <c r="L1239" i="13" s="1"/>
  <c r="I1240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62" i="14" l="1"/>
  <c r="L1262" i="14" s="1"/>
  <c r="I1263" i="14" s="1"/>
  <c r="K1240" i="13"/>
  <c r="L1240" i="13" s="1"/>
  <c r="I1241" i="13" s="1"/>
  <c r="M1430" i="14"/>
  <c r="J1426" i="13" a="1"/>
  <c r="J1426" i="13" s="1"/>
  <c r="N1427" i="13"/>
  <c r="M1429" i="13"/>
  <c r="J1425" i="14" a="1"/>
  <c r="J1425" i="14" s="1"/>
  <c r="N1426" i="14"/>
  <c r="K1241" i="13" l="1"/>
  <c r="L1241" i="13" s="1"/>
  <c r="I1242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64" i="14" l="1"/>
  <c r="L1264" i="14" s="1"/>
  <c r="I1265" i="14" s="1"/>
  <c r="K1242" i="13"/>
  <c r="L1242" i="13" s="1"/>
  <c r="I1243" i="13" s="1"/>
  <c r="J1427" i="14" a="1"/>
  <c r="J1427" i="14" s="1"/>
  <c r="N1428" i="14"/>
  <c r="M1431" i="13"/>
  <c r="J1428" i="13" a="1"/>
  <c r="J1428" i="13" s="1"/>
  <c r="N1429" i="13"/>
  <c r="M1432" i="14"/>
  <c r="K1243" i="13" l="1"/>
  <c r="L1243" i="13" s="1"/>
  <c r="I1244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66" i="14" l="1"/>
  <c r="L1266" i="14" s="1"/>
  <c r="I1267" i="14" s="1"/>
  <c r="K1244" i="13"/>
  <c r="L1244" i="13" s="1"/>
  <c r="I1245" i="13" s="1"/>
  <c r="M1434" i="14"/>
  <c r="M1433" i="13"/>
  <c r="J1430" i="13" a="1"/>
  <c r="J1430" i="13" s="1"/>
  <c r="N1431" i="13"/>
  <c r="J1429" i="14" a="1"/>
  <c r="J1429" i="14" s="1"/>
  <c r="N1430" i="14"/>
  <c r="K1245" i="13" l="1"/>
  <c r="L1245" i="13" s="1"/>
  <c r="I1246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68" i="14" l="1"/>
  <c r="L1268" i="14" s="1"/>
  <c r="I1269" i="14" s="1"/>
  <c r="K1246" i="13"/>
  <c r="L1246" i="13" s="1"/>
  <c r="I1247" i="13" s="1"/>
  <c r="M1436" i="14"/>
  <c r="J1431" i="14" a="1"/>
  <c r="J1431" i="14" s="1"/>
  <c r="N1432" i="14"/>
  <c r="J1432" i="13" a="1"/>
  <c r="J1432" i="13" s="1"/>
  <c r="N1433" i="13"/>
  <c r="M1435" i="13"/>
  <c r="K1247" i="13" l="1"/>
  <c r="L1247" i="13" s="1"/>
  <c r="I1248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70" i="14" l="1"/>
  <c r="L1270" i="14" s="1"/>
  <c r="I1271" i="14" s="1"/>
  <c r="K1248" i="13"/>
  <c r="L1248" i="13" s="1"/>
  <c r="I1249" i="13" s="1"/>
  <c r="M1437" i="13"/>
  <c r="M1438" i="14"/>
  <c r="J1434" i="13" a="1"/>
  <c r="J1434" i="13" s="1"/>
  <c r="N1435" i="13"/>
  <c r="J1433" i="14" a="1"/>
  <c r="J1433" i="14" s="1"/>
  <c r="N1434" i="14"/>
  <c r="K1249" i="13" l="1"/>
  <c r="L1249" i="13" s="1"/>
  <c r="I1250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72" i="14" l="1"/>
  <c r="L1272" i="14" s="1"/>
  <c r="I1273" i="14" s="1"/>
  <c r="K1250" i="13"/>
  <c r="L1250" i="13" s="1"/>
  <c r="I1251" i="13" s="1"/>
  <c r="M1440" i="14"/>
  <c r="M1439" i="13"/>
  <c r="J1436" i="13" a="1"/>
  <c r="J1436" i="13" s="1"/>
  <c r="N1437" i="13"/>
  <c r="J1435" i="14" a="1"/>
  <c r="J1435" i="14" s="1"/>
  <c r="N1436" i="14"/>
  <c r="K1251" i="13" l="1"/>
  <c r="L1251" i="13" s="1"/>
  <c r="I1252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74" i="14" l="1"/>
  <c r="L1274" i="14" s="1"/>
  <c r="I1275" i="14" s="1"/>
  <c r="K1252" i="13"/>
  <c r="L1252" i="13" s="1"/>
  <c r="I1253" i="13" s="1"/>
  <c r="J1438" i="13" a="1"/>
  <c r="J1438" i="13" s="1"/>
  <c r="N1439" i="13"/>
  <c r="M1441" i="13"/>
  <c r="M1442" i="14"/>
  <c r="J1437" i="14" a="1"/>
  <c r="J1437" i="14" s="1"/>
  <c r="N1438" i="14"/>
  <c r="K1253" i="13" l="1"/>
  <c r="L1253" i="13" s="1"/>
  <c r="I1254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4" i="13" l="1"/>
  <c r="L1254" i="13" s="1"/>
  <c r="I1255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5" i="13" l="1"/>
  <c r="L1255" i="13" s="1"/>
  <c r="I1256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6" i="13" l="1"/>
  <c r="L1256" i="13" s="1"/>
  <c r="I1257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7" i="13" l="1"/>
  <c r="L1257" i="13" s="1"/>
  <c r="I1258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8" i="13" l="1"/>
  <c r="L1258" i="13" s="1"/>
  <c r="I1259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81" i="14" l="1"/>
  <c r="L1281" i="14" s="1"/>
  <c r="I1282" i="14" s="1"/>
  <c r="K1259" i="13"/>
  <c r="L1259" i="13" s="1"/>
  <c r="I1260" i="13" s="1"/>
  <c r="N1446" i="13"/>
  <c r="J1445" i="13" a="1"/>
  <c r="J1445" i="13" s="1"/>
  <c r="M1449" i="14"/>
  <c r="M1448" i="13"/>
  <c r="N1445" i="14"/>
  <c r="J1444" i="14" a="1"/>
  <c r="J1444" i="14" s="1"/>
  <c r="K1260" i="13" l="1"/>
  <c r="L1260" i="13" s="1"/>
  <c r="I1261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83" i="14" l="1"/>
  <c r="L1283" i="14" s="1"/>
  <c r="I1284" i="14" s="1"/>
  <c r="K1261" i="13"/>
  <c r="L1261" i="13" s="1"/>
  <c r="I1262" i="13" s="1"/>
  <c r="M1451" i="14"/>
  <c r="J1446" i="14" a="1"/>
  <c r="J1446" i="14" s="1"/>
  <c r="N1447" i="14"/>
  <c r="J1447" i="13" a="1"/>
  <c r="J1447" i="13" s="1"/>
  <c r="N1448" i="13"/>
  <c r="M1450" i="13"/>
  <c r="K1262" i="13" l="1"/>
  <c r="L1262" i="13" s="1"/>
  <c r="I1263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85" i="14" l="1"/>
  <c r="L1285" i="14" s="1"/>
  <c r="I1286" i="14" s="1"/>
  <c r="K1263" i="13"/>
  <c r="L1263" i="13" s="1"/>
  <c r="I1264" i="13" s="1"/>
  <c r="N1450" i="13"/>
  <c r="J1449" i="13" a="1"/>
  <c r="J1449" i="13" s="1"/>
  <c r="N1449" i="14"/>
  <c r="J1448" i="14" a="1"/>
  <c r="J1448" i="14" s="1"/>
  <c r="M1452" i="13"/>
  <c r="M1453" i="14"/>
  <c r="K1264" i="13" l="1"/>
  <c r="L1264" i="13" s="1"/>
  <c r="I1265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87" i="14" l="1"/>
  <c r="L1287" i="14" s="1"/>
  <c r="I1288" i="14" s="1"/>
  <c r="M1454" i="13"/>
  <c r="J1451" i="13" a="1"/>
  <c r="J1451" i="13" s="1"/>
  <c r="N1452" i="13"/>
  <c r="M1455" i="14"/>
  <c r="K1265" i="13"/>
  <c r="L1265" i="13" s="1"/>
  <c r="I1266" i="13" s="1"/>
  <c r="J1450" i="14" a="1"/>
  <c r="J1450" i="14" s="1"/>
  <c r="N1451" i="14"/>
  <c r="K1266" i="13" l="1"/>
  <c r="L1266" i="13" s="1"/>
  <c r="I1267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89" i="14" l="1"/>
  <c r="L1289" i="14" s="1"/>
  <c r="I1290" i="14" s="1"/>
  <c r="K1267" i="13"/>
  <c r="L1267" i="13" s="1"/>
  <c r="I1268" i="13" s="1"/>
  <c r="M1456" i="13"/>
  <c r="N1453" i="14"/>
  <c r="J1452" i="14" a="1"/>
  <c r="J1452" i="14" s="1"/>
  <c r="N1454" i="13"/>
  <c r="J1453" i="13" a="1"/>
  <c r="J1453" i="13" s="1"/>
  <c r="M1457" i="14"/>
  <c r="K1268" i="13" l="1"/>
  <c r="L1268" i="13" s="1"/>
  <c r="I1269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91" i="14" l="1"/>
  <c r="L1291" i="14" s="1"/>
  <c r="I1292" i="14" s="1"/>
  <c r="K1269" i="13"/>
  <c r="L1269" i="13" s="1"/>
  <c r="I1270" i="13" s="1"/>
  <c r="M1458" i="13"/>
  <c r="J1454" i="14" a="1"/>
  <c r="J1454" i="14" s="1"/>
  <c r="N1455" i="14"/>
  <c r="J1455" i="13" a="1"/>
  <c r="J1455" i="13" s="1"/>
  <c r="N1456" i="13"/>
  <c r="M1459" i="14"/>
  <c r="K1270" i="13" l="1"/>
  <c r="L1270" i="13" s="1"/>
  <c r="I1271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93" i="14" l="1"/>
  <c r="L1293" i="14" s="1"/>
  <c r="I1294" i="14" s="1"/>
  <c r="K1271" i="13"/>
  <c r="L1271" i="13" s="1"/>
  <c r="I1272" i="13" s="1"/>
  <c r="N1457" i="14"/>
  <c r="J1456" i="14" a="1"/>
  <c r="J1456" i="14" s="1"/>
  <c r="N1458" i="13"/>
  <c r="J1457" i="13" a="1"/>
  <c r="J1457" i="13" s="1"/>
  <c r="M1460" i="13"/>
  <c r="M1461" i="14"/>
  <c r="K1272" i="13" l="1"/>
  <c r="L1272" i="13" s="1"/>
  <c r="I1273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95" i="14" l="1"/>
  <c r="L1295" i="14" s="1"/>
  <c r="I1296" i="14" s="1"/>
  <c r="K1273" i="13"/>
  <c r="L1273" i="13" s="1"/>
  <c r="I1274" i="13" s="1"/>
  <c r="J1459" i="13" a="1"/>
  <c r="J1459" i="13" s="1"/>
  <c r="N1460" i="13"/>
  <c r="J1458" i="14" a="1"/>
  <c r="J1458" i="14" s="1"/>
  <c r="N1459" i="14"/>
  <c r="M1462" i="13"/>
  <c r="M1463" i="14"/>
  <c r="K1274" i="13" l="1"/>
  <c r="L1274" i="13" s="1"/>
  <c r="I1275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97" i="14" l="1"/>
  <c r="L1297" i="14" s="1"/>
  <c r="I1298" i="14" s="1"/>
  <c r="K1275" i="13"/>
  <c r="L1275" i="13" s="1"/>
  <c r="I1276" i="13" s="1"/>
  <c r="M1464" i="13"/>
  <c r="N1461" i="14"/>
  <c r="J1460" i="14" a="1"/>
  <c r="J1460" i="14" s="1"/>
  <c r="N1462" i="13"/>
  <c r="J1461" i="13" a="1"/>
  <c r="J1461" i="13" s="1"/>
  <c r="M1465" i="14"/>
  <c r="K1276" i="13" l="1"/>
  <c r="L1276" i="13" s="1"/>
  <c r="I1277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99" i="14" l="1"/>
  <c r="L1299" i="14" s="1"/>
  <c r="I1300" i="14" s="1"/>
  <c r="K1277" i="13"/>
  <c r="L1277" i="13" s="1"/>
  <c r="I1278" i="13" s="1"/>
  <c r="M1466" i="13"/>
  <c r="J1463" i="13" a="1"/>
  <c r="J1463" i="13" s="1"/>
  <c r="N1464" i="13"/>
  <c r="J1462" i="14" a="1"/>
  <c r="J1462" i="14" s="1"/>
  <c r="N1463" i="14"/>
  <c r="M1467" i="14"/>
  <c r="K1278" i="13" l="1"/>
  <c r="L1278" i="13" s="1"/>
  <c r="I1279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301" i="14" l="1"/>
  <c r="L1301" i="14" s="1"/>
  <c r="I1302" i="14" s="1"/>
  <c r="K1279" i="13"/>
  <c r="L1279" i="13" s="1"/>
  <c r="I1280" i="13" s="1"/>
  <c r="N1465" i="14"/>
  <c r="J1464" i="14" a="1"/>
  <c r="J1464" i="14" s="1"/>
  <c r="N1466" i="13"/>
  <c r="J1465" i="13" a="1"/>
  <c r="J1465" i="13" s="1"/>
  <c r="M1468" i="13"/>
  <c r="M1469" i="14"/>
  <c r="K1280" i="13" l="1"/>
  <c r="L1280" i="13" s="1"/>
  <c r="I1281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303" i="14" l="1"/>
  <c r="L1303" i="14" s="1"/>
  <c r="I1304" i="14" s="1"/>
  <c r="K1281" i="13"/>
  <c r="L1281" i="13" s="1"/>
  <c r="I1282" i="13" s="1"/>
  <c r="J1467" i="13" a="1"/>
  <c r="J1467" i="13" s="1"/>
  <c r="N1468" i="13"/>
  <c r="J1466" i="14" a="1"/>
  <c r="J1466" i="14" s="1"/>
  <c r="N1467" i="14"/>
  <c r="M1470" i="13"/>
  <c r="M1471" i="14"/>
  <c r="K1282" i="13" l="1"/>
  <c r="L1282" i="13" s="1"/>
  <c r="I1283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305" i="14" l="1"/>
  <c r="L1305" i="14" s="1"/>
  <c r="I1306" i="14" s="1"/>
  <c r="K1283" i="13"/>
  <c r="L1283" i="13" s="1"/>
  <c r="I1284" i="13" s="1"/>
  <c r="N1469" i="14"/>
  <c r="J1468" i="14" a="1"/>
  <c r="J1468" i="14" s="1"/>
  <c r="M1472" i="13"/>
  <c r="N1470" i="13"/>
  <c r="J1469" i="13" a="1"/>
  <c r="J1469" i="13" s="1"/>
  <c r="M1473" i="14"/>
  <c r="K1284" i="13" l="1"/>
  <c r="L1284" i="13" s="1"/>
  <c r="I1285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307" i="14" l="1"/>
  <c r="L1307" i="14" s="1"/>
  <c r="I1308" i="14" s="1"/>
  <c r="K1285" i="13"/>
  <c r="L1285" i="13" s="1"/>
  <c r="I1286" i="13" s="1"/>
  <c r="M1475" i="14"/>
  <c r="J1470" i="14" a="1"/>
  <c r="J1470" i="14" s="1"/>
  <c r="N1471" i="14"/>
  <c r="J1471" i="13" a="1"/>
  <c r="J1471" i="13" s="1"/>
  <c r="N1472" i="13"/>
  <c r="M1474" i="13"/>
  <c r="K1286" i="13" l="1"/>
  <c r="L1286" i="13" s="1"/>
  <c r="I1287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309" i="14" l="1"/>
  <c r="L1309" i="14" s="1"/>
  <c r="I1310" i="14" s="1"/>
  <c r="K1287" i="13"/>
  <c r="L1287" i="13" s="1"/>
  <c r="I1288" i="13" s="1"/>
  <c r="M1476" i="13"/>
  <c r="N1473" i="14"/>
  <c r="J1472" i="14" a="1"/>
  <c r="J1472" i="14" s="1"/>
  <c r="N1474" i="13"/>
  <c r="J1473" i="13" a="1"/>
  <c r="J1473" i="13" s="1"/>
  <c r="M1477" i="14"/>
  <c r="K1288" i="13" l="1"/>
  <c r="L1288" i="13" s="1"/>
  <c r="I1289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311" i="14" l="1"/>
  <c r="L1311" i="14" s="1"/>
  <c r="I1312" i="14" s="1"/>
  <c r="K1289" i="13"/>
  <c r="L1289" i="13" s="1"/>
  <c r="I1290" i="13" s="1"/>
  <c r="J1475" i="13" a="1"/>
  <c r="J1475" i="13" s="1"/>
  <c r="N1476" i="13"/>
  <c r="J1474" i="14" a="1"/>
  <c r="J1474" i="14" s="1"/>
  <c r="N1475" i="14"/>
  <c r="M1479" i="14"/>
  <c r="M1478" i="13"/>
  <c r="K1290" i="13" l="1"/>
  <c r="L1290" i="13" s="1"/>
  <c r="I1291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1" i="13" l="1"/>
  <c r="L1291" i="13" s="1"/>
  <c r="I1292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314" i="14" l="1"/>
  <c r="L1314" i="14" s="1"/>
  <c r="I1315" i="14" s="1"/>
  <c r="K1292" i="13"/>
  <c r="L1292" i="13" s="1"/>
  <c r="I1293" i="13" s="1"/>
  <c r="M1481" i="13"/>
  <c r="M1482" i="14"/>
  <c r="J1478" i="13" a="1"/>
  <c r="J1478" i="13" s="1"/>
  <c r="N1479" i="13"/>
  <c r="J1477" i="14" a="1"/>
  <c r="J1477" i="14" s="1"/>
  <c r="N1478" i="14"/>
  <c r="K1293" i="13" l="1"/>
  <c r="L1293" i="13" s="1"/>
  <c r="I1294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316" i="14" l="1"/>
  <c r="L1316" i="14" s="1"/>
  <c r="I1317" i="14" s="1"/>
  <c r="K1294" i="13"/>
  <c r="L1294" i="13" s="1"/>
  <c r="I1295" i="13" s="1"/>
  <c r="J1480" i="13" a="1"/>
  <c r="J1480" i="13" s="1"/>
  <c r="N1481" i="13"/>
  <c r="M1484" i="14"/>
  <c r="M1483" i="13"/>
  <c r="J1479" i="14" a="1"/>
  <c r="J1479" i="14" s="1"/>
  <c r="N1480" i="14"/>
  <c r="K1295" i="13" l="1"/>
  <c r="L1295" i="13" s="1"/>
  <c r="I1296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318" i="14" l="1"/>
  <c r="L1318" i="14" s="1"/>
  <c r="I1319" i="14" s="1"/>
  <c r="K1296" i="13"/>
  <c r="L1296" i="13" s="1"/>
  <c r="I1297" i="13" s="1"/>
  <c r="M1485" i="13"/>
  <c r="M1486" i="14"/>
  <c r="J1482" i="13" a="1"/>
  <c r="J1482" i="13" s="1"/>
  <c r="N1483" i="13"/>
  <c r="J1481" i="14" a="1"/>
  <c r="J1481" i="14" s="1"/>
  <c r="N1482" i="14"/>
  <c r="K1297" i="13" l="1"/>
  <c r="L1297" i="13" s="1"/>
  <c r="I1298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320" i="14" l="1"/>
  <c r="L1320" i="14" s="1"/>
  <c r="I1321" i="14" s="1"/>
  <c r="K1298" i="13"/>
  <c r="L1298" i="13" s="1"/>
  <c r="I1299" i="13" s="1"/>
  <c r="M1488" i="14"/>
  <c r="M1487" i="13"/>
  <c r="J1483" i="14" a="1"/>
  <c r="J1483" i="14" s="1"/>
  <c r="N1484" i="14"/>
  <c r="J1484" i="13" a="1"/>
  <c r="J1484" i="13" s="1"/>
  <c r="N1485" i="13"/>
  <c r="K1299" i="13" l="1"/>
  <c r="L1299" i="13" s="1"/>
  <c r="I1300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322" i="14" l="1"/>
  <c r="L1322" i="14" s="1"/>
  <c r="I1323" i="14" s="1"/>
  <c r="K1300" i="13"/>
  <c r="L1300" i="13" s="1"/>
  <c r="I1301" i="13" s="1"/>
  <c r="M1489" i="13"/>
  <c r="M1490" i="14"/>
  <c r="J1485" i="14" a="1"/>
  <c r="J1485" i="14" s="1"/>
  <c r="N1486" i="14"/>
  <c r="J1486" i="13" a="1"/>
  <c r="J1486" i="13" s="1"/>
  <c r="N1487" i="13"/>
  <c r="K1301" i="13" l="1"/>
  <c r="L1301" i="13" s="1"/>
  <c r="I1302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24" i="14" l="1"/>
  <c r="L1324" i="14" s="1"/>
  <c r="I1325" i="14" s="1"/>
  <c r="K1302" i="13"/>
  <c r="L1302" i="13" s="1"/>
  <c r="I1303" i="13" s="1"/>
  <c r="J1487" i="14" a="1"/>
  <c r="J1487" i="14" s="1"/>
  <c r="N1488" i="14"/>
  <c r="J1488" i="13" a="1"/>
  <c r="J1488" i="13" s="1"/>
  <c r="N1489" i="13"/>
  <c r="M1492" i="14"/>
  <c r="M1491" i="13"/>
  <c r="K1303" i="13" l="1"/>
  <c r="L1303" i="13" s="1"/>
  <c r="I1304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26" i="14" l="1"/>
  <c r="L1326" i="14" s="1"/>
  <c r="I1327" i="14" s="1"/>
  <c r="K1304" i="13"/>
  <c r="L1304" i="13" s="1"/>
  <c r="I1305" i="13" s="1"/>
  <c r="M1493" i="13"/>
  <c r="M1494" i="14"/>
  <c r="J1489" i="14" a="1"/>
  <c r="J1489" i="14" s="1"/>
  <c r="N1490" i="14"/>
  <c r="J1490" i="13" a="1"/>
  <c r="J1490" i="13" s="1"/>
  <c r="N1491" i="13"/>
  <c r="K1305" i="13" l="1"/>
  <c r="L1305" i="13" s="1"/>
  <c r="I1306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28" i="14" l="1"/>
  <c r="L1328" i="14" s="1"/>
  <c r="I1329" i="14" s="1"/>
  <c r="K1306" i="13"/>
  <c r="L1306" i="13" s="1"/>
  <c r="I1307" i="13" s="1"/>
  <c r="M1496" i="14"/>
  <c r="J1491" i="14" a="1"/>
  <c r="J1491" i="14" s="1"/>
  <c r="N1492" i="14"/>
  <c r="M1495" i="13"/>
  <c r="J1492" i="13" a="1"/>
  <c r="J1492" i="13" s="1"/>
  <c r="N1493" i="13"/>
  <c r="K1307" i="13" l="1"/>
  <c r="L1307" i="13" s="1"/>
  <c r="I1308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30" i="14" l="1"/>
  <c r="L1330" i="14" s="1"/>
  <c r="I1331" i="14" s="1"/>
  <c r="K1308" i="13"/>
  <c r="L1308" i="13" s="1"/>
  <c r="I1309" i="13" s="1"/>
  <c r="J1494" i="13" a="1"/>
  <c r="J1494" i="13" s="1"/>
  <c r="N1495" i="13"/>
  <c r="M1498" i="14"/>
  <c r="M1497" i="13"/>
  <c r="J1493" i="14" a="1"/>
  <c r="J1493" i="14" s="1"/>
  <c r="N1494" i="14"/>
  <c r="K1309" i="13" l="1"/>
  <c r="L1309" i="13" s="1"/>
  <c r="I1310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32" i="14" l="1"/>
  <c r="L1332" i="14" s="1"/>
  <c r="I1333" i="14" s="1"/>
  <c r="K1310" i="13"/>
  <c r="L1310" i="13" s="1"/>
  <c r="I1311" i="13" s="1"/>
  <c r="J1496" i="13" a="1"/>
  <c r="J1496" i="13" s="1"/>
  <c r="N1497" i="13"/>
  <c r="M1500" i="14"/>
  <c r="M1499" i="13"/>
  <c r="J1495" i="14" a="1"/>
  <c r="J1495" i="14" s="1"/>
  <c r="N1496" i="14"/>
  <c r="K1333" i="14" l="1"/>
  <c r="L1333" i="14" s="1"/>
  <c r="I1334" i="14" s="1"/>
  <c r="K1311" i="13"/>
  <c r="L1311" i="13" s="1"/>
  <c r="I1312" i="13" s="1"/>
  <c r="M1501" i="14"/>
  <c r="N1498" i="13"/>
  <c r="J1497" i="13" a="1"/>
  <c r="J1497" i="13" s="1"/>
  <c r="N1497" i="14"/>
  <c r="J1496" i="14" a="1"/>
  <c r="J1496" i="14" s="1"/>
  <c r="M1500" i="13"/>
  <c r="K1334" i="14" l="1"/>
  <c r="L1334" i="14" s="1"/>
  <c r="I1335" i="14" s="1"/>
  <c r="K1312" i="13"/>
  <c r="L1312" i="13" s="1"/>
  <c r="I1313" i="13" s="1"/>
  <c r="M1501" i="13"/>
  <c r="J1498" i="13" a="1"/>
  <c r="J1498" i="13" s="1"/>
  <c r="N1499" i="13"/>
  <c r="J1497" i="14" a="1"/>
  <c r="J1497" i="14" s="1"/>
  <c r="N1498" i="14"/>
  <c r="M1502" i="14"/>
  <c r="K1313" i="13" l="1"/>
  <c r="L1313" i="13" s="1"/>
  <c r="I1314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36" i="14" l="1"/>
  <c r="L1336" i="14" s="1"/>
  <c r="I1337" i="14" s="1"/>
  <c r="K1314" i="13"/>
  <c r="L1314" i="13" s="1"/>
  <c r="I1315" i="13" s="1"/>
  <c r="M1503" i="13"/>
  <c r="J1499" i="14" a="1"/>
  <c r="J1499" i="14" s="1"/>
  <c r="N1500" i="14"/>
  <c r="M1504" i="14"/>
  <c r="J1500" i="13" a="1"/>
  <c r="J1500" i="13" s="1"/>
  <c r="N1501" i="13"/>
  <c r="K1337" i="14" l="1"/>
  <c r="L1337" i="14" s="1"/>
  <c r="I1338" i="14" s="1"/>
  <c r="K1315" i="13"/>
  <c r="L1315" i="13" s="1"/>
  <c r="I1316" i="13" s="1"/>
  <c r="N1501" i="14"/>
  <c r="J1500" i="14" a="1"/>
  <c r="J1500" i="14" s="1"/>
  <c r="N1502" i="13"/>
  <c r="J1501" i="13" a="1"/>
  <c r="J1501" i="13" s="1"/>
  <c r="M1505" i="14"/>
  <c r="M1504" i="13"/>
  <c r="K1316" i="13" l="1"/>
  <c r="L1316" i="13" s="1"/>
  <c r="I1317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7" i="13" l="1"/>
  <c r="L1317" i="13" s="1"/>
  <c r="I1318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8" i="13" l="1"/>
  <c r="L1318" i="13" s="1"/>
  <c r="I1319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41" i="14" l="1"/>
  <c r="L1341" i="14" s="1"/>
  <c r="I1342" i="14" s="1"/>
  <c r="K1319" i="13"/>
  <c r="L1319" i="13" s="1"/>
  <c r="I1320" i="13" s="1"/>
  <c r="N1506" i="13"/>
  <c r="J1505" i="13" a="1"/>
  <c r="J1505" i="13" s="1"/>
  <c r="M1508" i="13"/>
  <c r="N1505" i="14"/>
  <c r="J1504" i="14" a="1"/>
  <c r="J1504" i="14" s="1"/>
  <c r="M1509" i="14"/>
  <c r="K1320" i="13" l="1"/>
  <c r="L1320" i="13" s="1"/>
  <c r="I1321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1" i="13" l="1"/>
  <c r="L1321" i="13" s="1"/>
  <c r="I1322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44" i="14" l="1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/>
  <c r="L1322" i="13" s="1"/>
  <c r="I1323" i="13" s="1"/>
  <c r="K1323" i="13" l="1"/>
  <c r="L1323" i="13" s="1"/>
  <c r="I1324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46" i="14" l="1"/>
  <c r="L1346" i="14" s="1"/>
  <c r="I1347" i="14" s="1"/>
  <c r="K1324" i="13"/>
  <c r="L1324" i="13" s="1"/>
  <c r="I1325" i="13" s="1"/>
  <c r="M1513" i="13"/>
  <c r="M1514" i="14"/>
  <c r="J1509" i="14" a="1"/>
  <c r="J1509" i="14" s="1"/>
  <c r="N1510" i="14"/>
  <c r="J1510" i="13" a="1"/>
  <c r="J1510" i="13" s="1"/>
  <c r="N1511" i="13"/>
  <c r="K1347" i="14" l="1"/>
  <c r="L1347" i="14" s="1"/>
  <c r="I1348" i="14" s="1"/>
  <c r="M1515" i="14"/>
  <c r="J1511" i="13" a="1"/>
  <c r="J1511" i="13" s="1"/>
  <c r="N1512" i="13"/>
  <c r="K1325" i="13"/>
  <c r="L1325" i="13" s="1"/>
  <c r="I1326" i="13" s="1"/>
  <c r="J1510" i="14" a="1"/>
  <c r="J1510" i="14" s="1"/>
  <c r="N1511" i="14"/>
  <c r="M1514" i="13"/>
  <c r="K1326" i="13" l="1"/>
  <c r="L1326" i="13" s="1"/>
  <c r="I1327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7" i="13" l="1"/>
  <c r="L1327" i="13" s="1"/>
  <c r="I1328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50" i="14" l="1"/>
  <c r="L1350" i="14" s="1"/>
  <c r="I1351" i="14" s="1"/>
  <c r="K1328" i="13"/>
  <c r="L1328" i="13" s="1"/>
  <c r="I1329" i="13" s="1"/>
  <c r="M1517" i="13"/>
  <c r="M1518" i="14"/>
  <c r="J1513" i="14" a="1"/>
  <c r="J1513" i="14" s="1"/>
  <c r="N1514" i="14"/>
  <c r="J1514" i="13" a="1"/>
  <c r="J1514" i="13" s="1"/>
  <c r="N1515" i="13"/>
  <c r="K1351" i="14" l="1"/>
  <c r="L1351" i="14" s="1"/>
  <c r="I1352" i="14" s="1"/>
  <c r="K1329" i="13"/>
  <c r="L1329" i="13" s="1"/>
  <c r="I1330" i="13" s="1"/>
  <c r="J1515" i="13" a="1"/>
  <c r="J1515" i="13" s="1"/>
  <c r="N1516" i="13"/>
  <c r="M1519" i="14"/>
  <c r="J1514" i="14" a="1"/>
  <c r="J1514" i="14" s="1"/>
  <c r="N1515" i="14"/>
  <c r="M1518" i="13"/>
  <c r="K1352" i="14" l="1"/>
  <c r="L1352" i="14" s="1"/>
  <c r="I1353" i="14" s="1"/>
  <c r="K1330" i="13"/>
  <c r="L1330" i="13" s="1"/>
  <c r="I1331" i="13" s="1"/>
  <c r="M1520" i="14"/>
  <c r="M1519" i="13"/>
  <c r="J1515" i="14" a="1"/>
  <c r="J1515" i="14" s="1"/>
  <c r="N1516" i="14"/>
  <c r="J1516" i="13" a="1"/>
  <c r="J1516" i="13" s="1"/>
  <c r="N1517" i="13"/>
  <c r="K1331" i="13" l="1"/>
  <c r="L1331" i="13" s="1"/>
  <c r="I1332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2" i="13" l="1"/>
  <c r="L1332" i="13" s="1"/>
  <c r="I1333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55" i="14" l="1"/>
  <c r="L1355" i="14" s="1"/>
  <c r="I1356" i="14" s="1"/>
  <c r="K1333" i="13"/>
  <c r="L1333" i="13" s="1"/>
  <c r="I1334" i="13" s="1"/>
  <c r="J1519" i="13" a="1"/>
  <c r="J1519" i="13" s="1"/>
  <c r="N1520" i="13"/>
  <c r="J1518" i="14" a="1"/>
  <c r="J1518" i="14" s="1"/>
  <c r="N1519" i="14"/>
  <c r="M1522" i="13"/>
  <c r="M1523" i="14"/>
  <c r="K1334" i="13" l="1"/>
  <c r="L1334" i="13" s="1"/>
  <c r="I1335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57" i="14" l="1"/>
  <c r="L1357" i="14" s="1"/>
  <c r="I1358" i="14" s="1"/>
  <c r="K1335" i="13"/>
  <c r="L1335" i="13" s="1"/>
  <c r="I1336" i="13" s="1"/>
  <c r="N1522" i="13"/>
  <c r="J1521" i="13" a="1"/>
  <c r="J1521" i="13" s="1"/>
  <c r="M1524" i="13"/>
  <c r="N1521" i="14"/>
  <c r="J1520" i="14" a="1"/>
  <c r="J1520" i="14" s="1"/>
  <c r="M1525" i="14"/>
  <c r="J1522" i="13" l="1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/>
  <c r="L1336" i="13" s="1"/>
  <c r="I1337" i="13" s="1"/>
  <c r="K1337" i="13" l="1"/>
  <c r="L1337" i="13" s="1"/>
  <c r="I1338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8" i="13" l="1"/>
  <c r="L1338" i="13" s="1"/>
  <c r="I1339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9" i="13" l="1"/>
  <c r="L1339" i="13" s="1"/>
  <c r="I1340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62" i="14" l="1"/>
  <c r="L1362" i="14" s="1"/>
  <c r="I1363" i="14" s="1"/>
  <c r="K1340" i="13"/>
  <c r="L1340" i="13" s="1"/>
  <c r="I1341" i="13" s="1"/>
  <c r="M1529" i="13"/>
  <c r="J1525" i="14" a="1"/>
  <c r="J1525" i="14" s="1"/>
  <c r="N1526" i="14"/>
  <c r="M1530" i="14"/>
  <c r="J1526" i="13" a="1"/>
  <c r="J1526" i="13" s="1"/>
  <c r="N1527" i="13"/>
  <c r="K1341" i="13" l="1"/>
  <c r="L1341" i="13" s="1"/>
  <c r="I1342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64" i="14" l="1"/>
  <c r="L1364" i="14" s="1"/>
  <c r="I1365" i="14" s="1"/>
  <c r="K1342" i="13"/>
  <c r="L1342" i="13" s="1"/>
  <c r="I1343" i="13" s="1"/>
  <c r="M1532" i="14"/>
  <c r="J1528" i="13" a="1"/>
  <c r="J1528" i="13" s="1"/>
  <c r="N1529" i="13"/>
  <c r="M1531" i="13"/>
  <c r="J1527" i="14" a="1"/>
  <c r="J1527" i="14" s="1"/>
  <c r="N1528" i="14"/>
  <c r="K1343" i="13" l="1"/>
  <c r="L1343" i="13" s="1"/>
  <c r="I1344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66" i="14" l="1"/>
  <c r="L1366" i="14" s="1"/>
  <c r="I1367" i="14" s="1"/>
  <c r="K1344" i="13"/>
  <c r="L1344" i="13" s="1"/>
  <c r="I1345" i="13" s="1"/>
  <c r="J1529" i="14" a="1"/>
  <c r="J1529" i="14" s="1"/>
  <c r="N1530" i="14"/>
  <c r="M1534" i="14"/>
  <c r="M1533" i="13"/>
  <c r="J1530" i="13" a="1"/>
  <c r="J1530" i="13" s="1"/>
  <c r="N1531" i="13"/>
  <c r="K1345" i="13" l="1"/>
  <c r="L1345" i="13" s="1"/>
  <c r="I1346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68" i="14" l="1"/>
  <c r="L1368" i="14" s="1"/>
  <c r="I1369" i="14" s="1"/>
  <c r="K1346" i="13"/>
  <c r="L1346" i="13" s="1"/>
  <c r="I1347" i="13" s="1"/>
  <c r="J1531" i="14" a="1"/>
  <c r="J1531" i="14" s="1"/>
  <c r="N1532" i="14"/>
  <c r="M1535" i="13"/>
  <c r="J1532" i="13" a="1"/>
  <c r="J1532" i="13" s="1"/>
  <c r="N1533" i="13"/>
  <c r="M1536" i="14"/>
  <c r="K1347" i="13" l="1"/>
  <c r="L1347" i="13" s="1"/>
  <c r="I1348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70" i="14" l="1"/>
  <c r="L1370" i="14" s="1"/>
  <c r="I1371" i="14" s="1"/>
  <c r="K1348" i="13"/>
  <c r="L1348" i="13" s="1"/>
  <c r="I1349" i="13" s="1"/>
  <c r="M1537" i="13"/>
  <c r="J1533" i="14" a="1"/>
  <c r="J1533" i="14" s="1"/>
  <c r="N1534" i="14"/>
  <c r="M1538" i="14"/>
  <c r="J1534" i="13" a="1"/>
  <c r="J1534" i="13" s="1"/>
  <c r="N1535" i="13"/>
  <c r="K1349" i="13" l="1"/>
  <c r="L1349" i="13" s="1"/>
  <c r="I1350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72" i="14" l="1"/>
  <c r="L1372" i="14" s="1"/>
  <c r="I1373" i="14" s="1"/>
  <c r="K1350" i="13"/>
  <c r="L1350" i="13" s="1"/>
  <c r="I1351" i="13" s="1"/>
  <c r="J1536" i="13" a="1"/>
  <c r="J1536" i="13" s="1"/>
  <c r="N1537" i="13"/>
  <c r="J1535" i="14" a="1"/>
  <c r="J1535" i="14" s="1"/>
  <c r="N1536" i="14"/>
  <c r="M1539" i="13"/>
  <c r="M1540" i="14"/>
  <c r="K1373" i="14" l="1"/>
  <c r="L1373" i="14" s="1"/>
  <c r="I1374" i="14" s="1"/>
  <c r="N1537" i="14"/>
  <c r="J1536" i="14" a="1"/>
  <c r="J1536" i="14" s="1"/>
  <c r="N1538" i="13"/>
  <c r="J1537" i="13" a="1"/>
  <c r="J1537" i="13" s="1"/>
  <c r="M1541" i="14"/>
  <c r="K1351" i="13"/>
  <c r="L1351" i="13" s="1"/>
  <c r="I1352" i="13" s="1"/>
  <c r="M1540" i="13"/>
  <c r="K1352" i="13" l="1"/>
  <c r="L1352" i="13" s="1"/>
  <c r="I1353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3" i="13" l="1"/>
  <c r="L1353" i="13" s="1"/>
  <c r="I1354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4" i="13" l="1"/>
  <c r="L1354" i="13" s="1"/>
  <c r="I1355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77" i="14" l="1"/>
  <c r="L1377" i="14" s="1"/>
  <c r="I1378" i="14" s="1"/>
  <c r="K1355" i="13"/>
  <c r="L1355" i="13" s="1"/>
  <c r="I1356" i="13" s="1"/>
  <c r="N1542" i="13"/>
  <c r="J1541" i="13" a="1"/>
  <c r="J1541" i="13" s="1"/>
  <c r="M1544" i="13"/>
  <c r="N1541" i="14"/>
  <c r="J1540" i="14" a="1"/>
  <c r="J1540" i="14" s="1"/>
  <c r="M1545" i="14"/>
  <c r="K1356" i="13" l="1"/>
  <c r="L1356" i="13" s="1"/>
  <c r="I1357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79" i="14" l="1"/>
  <c r="L1379" i="14" s="1"/>
  <c r="I1380" i="14" s="1"/>
  <c r="K1357" i="13"/>
  <c r="L1357" i="13" s="1"/>
  <c r="I1358" i="13" s="1"/>
  <c r="J1543" i="13" a="1"/>
  <c r="J1543" i="13" s="1"/>
  <c r="N1544" i="13"/>
  <c r="M1547" i="14"/>
  <c r="J1542" i="14" a="1"/>
  <c r="J1542" i="14" s="1"/>
  <c r="N1543" i="14"/>
  <c r="M1546" i="13"/>
  <c r="K1380" i="14" l="1"/>
  <c r="L1380" i="14" s="1"/>
  <c r="I1381" i="14" s="1"/>
  <c r="M1548" i="14"/>
  <c r="M1547" i="13"/>
  <c r="K1358" i="13"/>
  <c r="L1358" i="13" s="1"/>
  <c r="I1359" i="13" s="1"/>
  <c r="J1544" i="13" a="1"/>
  <c r="J1544" i="13" s="1"/>
  <c r="N1545" i="13"/>
  <c r="J1543" i="14" a="1"/>
  <c r="J1543" i="14" s="1"/>
  <c r="N1544" i="14"/>
  <c r="K1359" i="13" l="1"/>
  <c r="L1359" i="13" s="1"/>
  <c r="I1360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82" i="14" l="1"/>
  <c r="L1382" i="14" s="1"/>
  <c r="I1383" i="14" s="1"/>
  <c r="K1360" i="13"/>
  <c r="L1360" i="13" s="1"/>
  <c r="I1361" i="13" s="1"/>
  <c r="M1549" i="13"/>
  <c r="M1550" i="14"/>
  <c r="J1546" i="13" a="1"/>
  <c r="J1546" i="13" s="1"/>
  <c r="N1547" i="13"/>
  <c r="J1545" i="14" a="1"/>
  <c r="J1545" i="14" s="1"/>
  <c r="N1546" i="14"/>
  <c r="K1383" i="14" l="1"/>
  <c r="L1383" i="14" s="1"/>
  <c r="I1384" i="14" s="1"/>
  <c r="J1546" i="14" a="1"/>
  <c r="J1546" i="14" s="1"/>
  <c r="N1547" i="14"/>
  <c r="M1551" i="14"/>
  <c r="K1361" i="13"/>
  <c r="L1361" i="13" s="1"/>
  <c r="I1362" i="13" s="1"/>
  <c r="J1547" i="13" a="1"/>
  <c r="J1547" i="13" s="1"/>
  <c r="N1548" i="13"/>
  <c r="M1550" i="13"/>
  <c r="K1362" i="13" l="1"/>
  <c r="L1362" i="13" s="1"/>
  <c r="I1363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85" i="14" l="1"/>
  <c r="L1385" i="14" s="1"/>
  <c r="I1386" i="14" s="1"/>
  <c r="K1363" i="13"/>
  <c r="L1363" i="13" s="1"/>
  <c r="I1364" i="13" s="1"/>
  <c r="N1550" i="13"/>
  <c r="J1549" i="13" a="1"/>
  <c r="J1549" i="13" s="1"/>
  <c r="N1549" i="14"/>
  <c r="J1548" i="14" a="1"/>
  <c r="J1548" i="14" s="1"/>
  <c r="M1552" i="13"/>
  <c r="M1553" i="14"/>
  <c r="K1364" i="13" l="1"/>
  <c r="L1364" i="13" s="1"/>
  <c r="I1365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87" i="14" l="1"/>
  <c r="L1387" i="14" s="1"/>
  <c r="I1388" i="14" s="1"/>
  <c r="K1365" i="13"/>
  <c r="L1365" i="13" s="1"/>
  <c r="I1366" i="13" s="1"/>
  <c r="M1555" i="14"/>
  <c r="J1551" i="13" a="1"/>
  <c r="J1551" i="13" s="1"/>
  <c r="N1552" i="13"/>
  <c r="J1550" i="14" a="1"/>
  <c r="J1550" i="14" s="1"/>
  <c r="N1551" i="14"/>
  <c r="M1554" i="13"/>
  <c r="K1366" i="13" l="1"/>
  <c r="L1366" i="13" s="1"/>
  <c r="I1367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89" i="14" l="1"/>
  <c r="L1389" i="14" s="1"/>
  <c r="I1390" i="14" s="1"/>
  <c r="K1367" i="13"/>
  <c r="L1367" i="13" s="1"/>
  <c r="I1368" i="13" s="1"/>
  <c r="N1553" i="14"/>
  <c r="J1552" i="14" a="1"/>
  <c r="J1552" i="14" s="1"/>
  <c r="N1554" i="13"/>
  <c r="J1553" i="13" a="1"/>
  <c r="J1553" i="13" s="1"/>
  <c r="M1557" i="14"/>
  <c r="M1556" i="13"/>
  <c r="K1368" i="13" l="1"/>
  <c r="L1368" i="13" s="1"/>
  <c r="I1369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91" i="14" l="1"/>
  <c r="L1391" i="14" s="1"/>
  <c r="I1392" i="14" s="1"/>
  <c r="K1369" i="13"/>
  <c r="L1369" i="13" s="1"/>
  <c r="I1370" i="13" s="1"/>
  <c r="J1555" i="13" a="1"/>
  <c r="J1555" i="13" s="1"/>
  <c r="N1556" i="13"/>
  <c r="J1554" i="14" a="1"/>
  <c r="J1554" i="14" s="1"/>
  <c r="N1555" i="14"/>
  <c r="M1559" i="14"/>
  <c r="M1558" i="13"/>
  <c r="K1392" i="14" l="1"/>
  <c r="L1392" i="14" s="1"/>
  <c r="I1393" i="14" s="1"/>
  <c r="K1370" i="13"/>
  <c r="L1370" i="13" s="1"/>
  <c r="I1371" i="13" s="1"/>
  <c r="M1560" i="14"/>
  <c r="J1555" i="14" a="1"/>
  <c r="J1555" i="14" s="1"/>
  <c r="N1556" i="14"/>
  <c r="M1559" i="13"/>
  <c r="J1556" i="13" a="1"/>
  <c r="J1556" i="13" s="1"/>
  <c r="N1557" i="13"/>
  <c r="K1371" i="13" l="1"/>
  <c r="L1371" i="13" s="1"/>
  <c r="I1372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94" i="14" l="1"/>
  <c r="L1394" i="14" s="1"/>
  <c r="I1395" i="14" s="1"/>
  <c r="K1372" i="13"/>
  <c r="L1372" i="13" s="1"/>
  <c r="I1373" i="13" s="1"/>
  <c r="J1558" i="13" a="1"/>
  <c r="J1558" i="13" s="1"/>
  <c r="N1559" i="13"/>
  <c r="M1562" i="14"/>
  <c r="M1561" i="13"/>
  <c r="J1557" i="14" a="1"/>
  <c r="J1557" i="14" s="1"/>
  <c r="N1558" i="14"/>
  <c r="K1373" i="13" l="1"/>
  <c r="L1373" i="13" s="1"/>
  <c r="I1374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96" i="14" l="1"/>
  <c r="L1396" i="14" s="1"/>
  <c r="I1397" i="14" s="1"/>
  <c r="K1374" i="13"/>
  <c r="L1374" i="13" s="1"/>
  <c r="I1375" i="13" s="1"/>
  <c r="J1560" i="13" a="1"/>
  <c r="J1560" i="13" s="1"/>
  <c r="N1561" i="13"/>
  <c r="M1564" i="14"/>
  <c r="J1559" i="14" a="1"/>
  <c r="J1559" i="14" s="1"/>
  <c r="N1560" i="14"/>
  <c r="M1563" i="13"/>
  <c r="K1375" i="13" l="1"/>
  <c r="L1375" i="13" s="1"/>
  <c r="I1376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98" i="14" l="1"/>
  <c r="L1398" i="14" s="1"/>
  <c r="I1399" i="14" s="1"/>
  <c r="K1376" i="13"/>
  <c r="L1376" i="13" s="1"/>
  <c r="I1377" i="13" s="1"/>
  <c r="J1561" i="14" a="1"/>
  <c r="J1561" i="14" s="1"/>
  <c r="N1562" i="14"/>
  <c r="M1566" i="14"/>
  <c r="M1565" i="13"/>
  <c r="J1562" i="13" a="1"/>
  <c r="J1562" i="13" s="1"/>
  <c r="N1563" i="13"/>
  <c r="K1399" i="14" l="1"/>
  <c r="L1399" i="14" s="1"/>
  <c r="I1400" i="14" s="1"/>
  <c r="K1377" i="13"/>
  <c r="L1377" i="13" s="1"/>
  <c r="I1378" i="13" s="1"/>
  <c r="M1566" i="13"/>
  <c r="J1563" i="13" a="1"/>
  <c r="J1563" i="13" s="1"/>
  <c r="N1564" i="13"/>
  <c r="M1567" i="14"/>
  <c r="J1562" i="14" a="1"/>
  <c r="J1562" i="14" s="1"/>
  <c r="N1563" i="14"/>
  <c r="K1378" i="13" l="1"/>
  <c r="L1378" i="13" s="1"/>
  <c r="I1379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401" i="14" l="1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/>
  <c r="L1379" i="13" s="1"/>
  <c r="I1380" i="13" s="1"/>
  <c r="K1380" i="13" l="1"/>
  <c r="L1380" i="13" s="1"/>
  <c r="I1381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403" i="14" l="1"/>
  <c r="L1403" i="14" s="1"/>
  <c r="I1404" i="14" s="1"/>
  <c r="K1381" i="13"/>
  <c r="L1381" i="13" s="1"/>
  <c r="I1382" i="13" s="1"/>
  <c r="J1567" i="13" a="1"/>
  <c r="J1567" i="13" s="1"/>
  <c r="N1568" i="13"/>
  <c r="J1566" i="14" a="1"/>
  <c r="J1566" i="14" s="1"/>
  <c r="N1567" i="14"/>
  <c r="M1571" i="14"/>
  <c r="M1570" i="13"/>
  <c r="K1382" i="13" l="1"/>
  <c r="L1382" i="13" s="1"/>
  <c r="I1383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405" i="14" l="1"/>
  <c r="L1405" i="14" s="1"/>
  <c r="I1406" i="14" s="1"/>
  <c r="K1383" i="13"/>
  <c r="L1383" i="13" s="1"/>
  <c r="I1384" i="13" s="1"/>
  <c r="N1570" i="13"/>
  <c r="J1569" i="13" a="1"/>
  <c r="J1569" i="13" s="1"/>
  <c r="N1569" i="14"/>
  <c r="J1568" i="14" a="1"/>
  <c r="J1568" i="14" s="1"/>
  <c r="M1573" i="14"/>
  <c r="M1572" i="13"/>
  <c r="K1406" i="14" l="1"/>
  <c r="L1406" i="14" s="1"/>
  <c r="I1407" i="14" s="1"/>
  <c r="M1573" i="13"/>
  <c r="K1384" i="13"/>
  <c r="L1384" i="13" s="1"/>
  <c r="I1385" i="13" s="1"/>
  <c r="J1569" i="14" a="1"/>
  <c r="J1569" i="14" s="1"/>
  <c r="N1570" i="14"/>
  <c r="M1574" i="14"/>
  <c r="J1570" i="13" a="1"/>
  <c r="J1570" i="13" s="1"/>
  <c r="N1571" i="13"/>
  <c r="K1407" i="14" l="1"/>
  <c r="L1407" i="14" s="1"/>
  <c r="I1408" i="14" s="1"/>
  <c r="K1385" i="13"/>
  <c r="L1385" i="13" s="1"/>
  <c r="I1386" i="13" s="1"/>
  <c r="J1570" i="14" a="1"/>
  <c r="J1570" i="14" s="1"/>
  <c r="N1571" i="14"/>
  <c r="J1571" i="13" a="1"/>
  <c r="J1571" i="13" s="1"/>
  <c r="N1572" i="13"/>
  <c r="M1574" i="13"/>
  <c r="M1575" i="14"/>
  <c r="K1408" i="14" l="1"/>
  <c r="L1408" i="14" s="1"/>
  <c r="I1409" i="14" s="1"/>
  <c r="M1576" i="14"/>
  <c r="J1572" i="13" a="1"/>
  <c r="J1572" i="13" s="1"/>
  <c r="N1573" i="13"/>
  <c r="K1386" i="13"/>
  <c r="L1386" i="13" s="1"/>
  <c r="I1387" i="13" s="1"/>
  <c r="J1571" i="14" a="1"/>
  <c r="J1571" i="14" s="1"/>
  <c r="N1572" i="14"/>
  <c r="M1575" i="13"/>
  <c r="K1387" i="13" l="1"/>
  <c r="L1387" i="13" s="1"/>
  <c r="I1388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410" i="14" l="1"/>
  <c r="L1410" i="14" s="1"/>
  <c r="I1411" i="14" s="1"/>
  <c r="K1388" i="13"/>
  <c r="L1388" i="13" s="1"/>
  <c r="I1389" i="13" s="1"/>
  <c r="M1577" i="13"/>
  <c r="J1573" i="14" a="1"/>
  <c r="J1573" i="14" s="1"/>
  <c r="N1574" i="14"/>
  <c r="M1578" i="14"/>
  <c r="J1574" i="13" a="1"/>
  <c r="J1574" i="13" s="1"/>
  <c r="N1575" i="13"/>
  <c r="K1389" i="13" l="1"/>
  <c r="L1389" i="13" s="1"/>
  <c r="I1390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90" i="13" l="1"/>
  <c r="L1390" i="13" s="1"/>
  <c r="I1391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1" i="13" l="1"/>
  <c r="L1391" i="13" s="1"/>
  <c r="I1392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414" i="14" l="1"/>
  <c r="L1414" i="14" s="1"/>
  <c r="I1415" i="14" s="1"/>
  <c r="K1392" i="13"/>
  <c r="L1392" i="13" s="1"/>
  <c r="I1393" i="13" s="1"/>
  <c r="M1582" i="14"/>
  <c r="J1578" i="13" a="1"/>
  <c r="J1578" i="13" s="1"/>
  <c r="N1579" i="13"/>
  <c r="M1581" i="13"/>
  <c r="J1577" i="14" a="1"/>
  <c r="J1577" i="14" s="1"/>
  <c r="N1578" i="14"/>
  <c r="K1415" i="14" l="1"/>
  <c r="L1415" i="14" s="1"/>
  <c r="I1416" i="14" s="1"/>
  <c r="K1393" i="13"/>
  <c r="L1393" i="13" s="1"/>
  <c r="I1394" i="13" s="1"/>
  <c r="J1578" i="14" a="1"/>
  <c r="J1578" i="14" s="1"/>
  <c r="N1579" i="14"/>
  <c r="J1579" i="13" a="1"/>
  <c r="J1579" i="13" s="1"/>
  <c r="N1580" i="13"/>
  <c r="M1582" i="13"/>
  <c r="M1583" i="14"/>
  <c r="K1394" i="13" l="1"/>
  <c r="L1394" i="13" s="1"/>
  <c r="I1395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5" i="13" l="1"/>
  <c r="L1395" i="13" s="1"/>
  <c r="I1396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418" i="14" l="1"/>
  <c r="L1418" i="14" s="1"/>
  <c r="I1419" i="14" s="1"/>
  <c r="K1396" i="13"/>
  <c r="L1396" i="13" s="1"/>
  <c r="I1397" i="13" s="1"/>
  <c r="J1581" i="14" a="1"/>
  <c r="J1581" i="14" s="1"/>
  <c r="N1582" i="14"/>
  <c r="M1586" i="14"/>
  <c r="M1585" i="13"/>
  <c r="J1582" i="13" a="1"/>
  <c r="J1582" i="13" s="1"/>
  <c r="N1583" i="13"/>
  <c r="K1419" i="14" l="1"/>
  <c r="L1419" i="14" s="1"/>
  <c r="I1420" i="14" s="1"/>
  <c r="K1397" i="13"/>
  <c r="L1397" i="13" s="1"/>
  <c r="I1398" i="13" s="1"/>
  <c r="J1583" i="13" a="1"/>
  <c r="J1583" i="13" s="1"/>
  <c r="N1584" i="13"/>
  <c r="M1587" i="14"/>
  <c r="J1582" i="14" a="1"/>
  <c r="J1582" i="14" s="1"/>
  <c r="N1583" i="14"/>
  <c r="M1586" i="13"/>
  <c r="K1398" i="13" l="1"/>
  <c r="L1398" i="13" s="1"/>
  <c r="I1399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421" i="14" l="1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/>
  <c r="L1399" i="13" s="1"/>
  <c r="I1400" i="13" s="1"/>
  <c r="K1400" i="13" l="1"/>
  <c r="L1400" i="13" s="1"/>
  <c r="I1401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23" i="14" l="1"/>
  <c r="L1423" i="14" s="1"/>
  <c r="I1424" i="14" s="1"/>
  <c r="K1401" i="13"/>
  <c r="L1401" i="13" s="1"/>
  <c r="I1402" i="13" s="1"/>
  <c r="J1586" i="14" a="1"/>
  <c r="J1586" i="14" s="1"/>
  <c r="N1587" i="14"/>
  <c r="J1587" i="13" a="1"/>
  <c r="J1587" i="13" s="1"/>
  <c r="N1588" i="13"/>
  <c r="M1590" i="13"/>
  <c r="M1591" i="14"/>
  <c r="K1402" i="13" l="1"/>
  <c r="L1402" i="13" s="1"/>
  <c r="I1403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25" i="14" l="1"/>
  <c r="L1425" i="14" s="1"/>
  <c r="I1426" i="14" s="1"/>
  <c r="K1403" i="13"/>
  <c r="L1403" i="13" s="1"/>
  <c r="I1404" i="13" s="1"/>
  <c r="N1590" i="13"/>
  <c r="J1589" i="13" a="1"/>
  <c r="J1589" i="13" s="1"/>
  <c r="M1592" i="13"/>
  <c r="N1589" i="14"/>
  <c r="J1588" i="14" a="1"/>
  <c r="J1588" i="14" s="1"/>
  <c r="M1593" i="14"/>
  <c r="K1426" i="14" l="1"/>
  <c r="L1426" i="14" s="1"/>
  <c r="I1427" i="14" s="1"/>
  <c r="K1404" i="13"/>
  <c r="L1404" i="13" s="1"/>
  <c r="I1405" i="13" s="1"/>
  <c r="J1589" i="14" a="1"/>
  <c r="J1589" i="14" s="1"/>
  <c r="N1590" i="14"/>
  <c r="M1593" i="13"/>
  <c r="M1594" i="14"/>
  <c r="J1590" i="13" a="1"/>
  <c r="J1590" i="13" s="1"/>
  <c r="N1591" i="13"/>
  <c r="K1427" i="14" l="1"/>
  <c r="L1427" i="14" s="1"/>
  <c r="I1428" i="14" s="1"/>
  <c r="K1405" i="13"/>
  <c r="L1405" i="13" s="1"/>
  <c r="I1406" i="13" s="1"/>
  <c r="M1594" i="13"/>
  <c r="J1590" i="14" a="1"/>
  <c r="J1590" i="14" s="1"/>
  <c r="N1591" i="14"/>
  <c r="J1591" i="13" a="1"/>
  <c r="J1591" i="13" s="1"/>
  <c r="N1592" i="13"/>
  <c r="M1595" i="14"/>
  <c r="K1406" i="13" l="1"/>
  <c r="L1406" i="13" s="1"/>
  <c r="I1407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29" i="14" l="1"/>
  <c r="L1429" i="14" s="1"/>
  <c r="I1430" i="14" s="1"/>
  <c r="K1407" i="13"/>
  <c r="L1407" i="13" s="1"/>
  <c r="I1408" i="13" s="1"/>
  <c r="N1594" i="13"/>
  <c r="J1593" i="13" a="1"/>
  <c r="J1593" i="13" s="1"/>
  <c r="M1596" i="13"/>
  <c r="M1597" i="14"/>
  <c r="N1593" i="14"/>
  <c r="J1592" i="14" a="1"/>
  <c r="J1592" i="14" s="1"/>
  <c r="K1430" i="14" l="1"/>
  <c r="L1430" i="14" s="1"/>
  <c r="I1431" i="14" s="1"/>
  <c r="M1597" i="13"/>
  <c r="J1593" i="14" a="1"/>
  <c r="J1593" i="14" s="1"/>
  <c r="N1594" i="14"/>
  <c r="K1408" i="13"/>
  <c r="L1408" i="13" s="1"/>
  <c r="I1409" i="13" s="1"/>
  <c r="M1598" i="14"/>
  <c r="J1594" i="13" a="1"/>
  <c r="J1594" i="13" s="1"/>
  <c r="N1595" i="13"/>
  <c r="K1431" i="14" l="1"/>
  <c r="L1431" i="14" s="1"/>
  <c r="I1432" i="14" s="1"/>
  <c r="M1599" i="14"/>
  <c r="J1595" i="13" a="1"/>
  <c r="J1595" i="13" s="1"/>
  <c r="N1596" i="13"/>
  <c r="K1409" i="13"/>
  <c r="L1409" i="13" s="1"/>
  <c r="I1410" i="13" s="1"/>
  <c r="M1598" i="13"/>
  <c r="J1594" i="14" a="1"/>
  <c r="J1594" i="14" s="1"/>
  <c r="N1595" i="14"/>
  <c r="K1410" i="13" l="1"/>
  <c r="L1410" i="13" s="1"/>
  <c r="I1411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1" i="13" l="1"/>
  <c r="L1411" i="13" s="1"/>
  <c r="I1412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34" i="14" l="1"/>
  <c r="L1434" i="14" s="1"/>
  <c r="I1435" i="14" s="1"/>
  <c r="K1412" i="13"/>
  <c r="L1412" i="13" s="1"/>
  <c r="I1413" i="13" s="1"/>
  <c r="M1602" i="14"/>
  <c r="J1598" i="13" a="1"/>
  <c r="J1598" i="13" s="1"/>
  <c r="N1599" i="13"/>
  <c r="M1601" i="13"/>
  <c r="J1597" i="14" a="1"/>
  <c r="J1597" i="14" s="1"/>
  <c r="N1598" i="14"/>
  <c r="K1435" i="14" l="1"/>
  <c r="L1435" i="14" s="1"/>
  <c r="I1436" i="14" s="1"/>
  <c r="J1599" i="13" a="1"/>
  <c r="J1599" i="13" s="1"/>
  <c r="N1600" i="13"/>
  <c r="J1598" i="14" a="1"/>
  <c r="J1598" i="14" s="1"/>
  <c r="N1599" i="14"/>
  <c r="K1413" i="13"/>
  <c r="L1413" i="13" s="1"/>
  <c r="I1414" i="13" s="1"/>
  <c r="M1602" i="13"/>
  <c r="M1603" i="14"/>
  <c r="K1436" i="14" l="1"/>
  <c r="L1436" i="14" s="1"/>
  <c r="I1437" i="14" s="1"/>
  <c r="M1604" i="14"/>
  <c r="J1600" i="13" a="1"/>
  <c r="J1600" i="13" s="1"/>
  <c r="N1601" i="13"/>
  <c r="J1599" i="14" a="1"/>
  <c r="J1599" i="14" s="1"/>
  <c r="N1600" i="14"/>
  <c r="K1414" i="13"/>
  <c r="L1414" i="13" s="1"/>
  <c r="I1415" i="13" s="1"/>
  <c r="M1603" i="13"/>
  <c r="K1437" i="14" l="1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/>
  <c r="L1415" i="13" s="1"/>
  <c r="I1416" i="13" s="1"/>
  <c r="K1416" i="13" l="1"/>
  <c r="L1416" i="13" s="1"/>
  <c r="I1417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39" i="14" l="1"/>
  <c r="L1439" i="14" s="1"/>
  <c r="I1440" i="14" s="1"/>
  <c r="K1417" i="13"/>
  <c r="L1417" i="13" s="1"/>
  <c r="I1418" i="13" s="1"/>
  <c r="J1603" i="13" a="1"/>
  <c r="J1603" i="13" s="1"/>
  <c r="N1604" i="13"/>
  <c r="M1606" i="13"/>
  <c r="M1607" i="14"/>
  <c r="J1602" i="14" a="1"/>
  <c r="J1602" i="14" s="1"/>
  <c r="N1603" i="14"/>
  <c r="K1440" i="14" l="1"/>
  <c r="L1440" i="14" s="1"/>
  <c r="I1441" i="14" s="1"/>
  <c r="M1607" i="13"/>
  <c r="J1604" i="13" a="1"/>
  <c r="J1604" i="13" s="1"/>
  <c r="N1605" i="13"/>
  <c r="J1603" i="14" a="1"/>
  <c r="J1603" i="14" s="1"/>
  <c r="N1604" i="14"/>
  <c r="K1418" i="13"/>
  <c r="L1418" i="13" s="1"/>
  <c r="I1419" i="13" s="1"/>
  <c r="M1608" i="14"/>
  <c r="K1419" i="13" l="1"/>
  <c r="L1419" i="13" s="1"/>
  <c r="I1420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42" i="14" l="1"/>
  <c r="L1442" i="14" s="1"/>
  <c r="I1443" i="14" s="1"/>
  <c r="K1420" i="13"/>
  <c r="L1420" i="13" s="1"/>
  <c r="I1421" i="13" s="1"/>
  <c r="J1606" i="13" a="1"/>
  <c r="J1606" i="13" s="1"/>
  <c r="N1607" i="13"/>
  <c r="M1610" i="14"/>
  <c r="M1609" i="13"/>
  <c r="J1605" i="14" a="1"/>
  <c r="J1605" i="14" s="1"/>
  <c r="N1606" i="14"/>
  <c r="K1421" i="13" l="1"/>
  <c r="L1421" i="13" s="1"/>
  <c r="I1422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2" i="13" l="1"/>
  <c r="L1422" i="13" s="1"/>
  <c r="I1423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45" i="14" l="1"/>
  <c r="L1445" i="14" s="1"/>
  <c r="I1446" i="14" s="1"/>
  <c r="K1423" i="13"/>
  <c r="L1423" i="13" s="1"/>
  <c r="I1424" i="13" s="1"/>
  <c r="N1609" i="14"/>
  <c r="J1608" i="14" a="1"/>
  <c r="J1608" i="14" s="1"/>
  <c r="N1610" i="13"/>
  <c r="J1609" i="13" a="1"/>
  <c r="J1609" i="13" s="1"/>
  <c r="M1613" i="14"/>
  <c r="M1612" i="13"/>
  <c r="K1446" i="14" l="1"/>
  <c r="L1446" i="14" s="1"/>
  <c r="I1447" i="14" s="1"/>
  <c r="M1614" i="14"/>
  <c r="M1613" i="13"/>
  <c r="K1424" i="13"/>
  <c r="L1424" i="13" s="1"/>
  <c r="I1425" i="13" s="1"/>
  <c r="J1610" i="13" a="1"/>
  <c r="J1610" i="13" s="1"/>
  <c r="N1611" i="13"/>
  <c r="J1609" i="14" a="1"/>
  <c r="J1609" i="14" s="1"/>
  <c r="N1610" i="14"/>
  <c r="K1425" i="13" l="1"/>
  <c r="L1425" i="13" s="1"/>
  <c r="I1426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48" i="14" l="1"/>
  <c r="L1448" i="14" s="1"/>
  <c r="I1449" i="14" s="1"/>
  <c r="K1426" i="13"/>
  <c r="L1426" i="13" s="1"/>
  <c r="I1427" i="13" s="1"/>
  <c r="M1616" i="14"/>
  <c r="J1612" i="13" a="1"/>
  <c r="J1612" i="13" s="1"/>
  <c r="N1613" i="13"/>
  <c r="M1615" i="13"/>
  <c r="J1611" i="14" a="1"/>
  <c r="J1611" i="14" s="1"/>
  <c r="N1612" i="14"/>
  <c r="K1427" i="13" l="1"/>
  <c r="L1427" i="13" s="1"/>
  <c r="I1428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50" i="14" l="1"/>
  <c r="L1450" i="14" s="1"/>
  <c r="I1451" i="14" s="1"/>
  <c r="K1428" i="13"/>
  <c r="L1428" i="13" s="1"/>
  <c r="I1429" i="13" s="1"/>
  <c r="M1618" i="14"/>
  <c r="J1614" i="13" a="1"/>
  <c r="J1614" i="13" s="1"/>
  <c r="N1615" i="13"/>
  <c r="M1617" i="13"/>
  <c r="J1613" i="14" a="1"/>
  <c r="J1613" i="14" s="1"/>
  <c r="N1614" i="14"/>
  <c r="K1451" i="14" l="1"/>
  <c r="L1451" i="14" s="1"/>
  <c r="I1452" i="14" s="1"/>
  <c r="K1429" i="13"/>
  <c r="L1429" i="13" s="1"/>
  <c r="I1430" i="13" s="1"/>
  <c r="J1614" i="14" a="1"/>
  <c r="J1614" i="14" s="1"/>
  <c r="N1615" i="14"/>
  <c r="J1615" i="13" a="1"/>
  <c r="J1615" i="13" s="1"/>
  <c r="N1616" i="13"/>
  <c r="M1618" i="13"/>
  <c r="M1619" i="14"/>
  <c r="K1430" i="13" l="1"/>
  <c r="L1430" i="13" s="1"/>
  <c r="I1431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53" i="14" l="1"/>
  <c r="L1453" i="14" s="1"/>
  <c r="I1454" i="14" s="1"/>
  <c r="K1431" i="13"/>
  <c r="L1431" i="13" s="1"/>
  <c r="I1432" i="13" s="1"/>
  <c r="N1618" i="13"/>
  <c r="J1617" i="13" a="1"/>
  <c r="J1617" i="13" s="1"/>
  <c r="N1617" i="14"/>
  <c r="J1616" i="14" a="1"/>
  <c r="J1616" i="14" s="1"/>
  <c r="M1620" i="13"/>
  <c r="M1621" i="14"/>
  <c r="K1432" i="13" l="1"/>
  <c r="L1432" i="13" s="1"/>
  <c r="I1433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55" i="14" l="1"/>
  <c r="L1455" i="14" s="1"/>
  <c r="I1456" i="14" s="1"/>
  <c r="K1433" i="13"/>
  <c r="L1433" i="13" s="1"/>
  <c r="I1434" i="13" s="1"/>
  <c r="J1619" i="13" a="1"/>
  <c r="J1619" i="13" s="1"/>
  <c r="N1620" i="13"/>
  <c r="M1623" i="14"/>
  <c r="J1618" i="14" a="1"/>
  <c r="J1618" i="14" s="1"/>
  <c r="N1619" i="14"/>
  <c r="M1622" i="13"/>
  <c r="K1456" i="14" l="1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/>
  <c r="L1434" i="13" s="1"/>
  <c r="I1435" i="13" s="1"/>
  <c r="K1435" i="13" l="1"/>
  <c r="L1435" i="13" s="1"/>
  <c r="I1436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6" i="13" l="1"/>
  <c r="L1436" i="13" s="1"/>
  <c r="I1437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59" i="14" l="1"/>
  <c r="L1459" i="14" s="1"/>
  <c r="I1460" i="14" s="1"/>
  <c r="K1437" i="13"/>
  <c r="L1437" i="13" s="1"/>
  <c r="I1438" i="13" s="1"/>
  <c r="J1623" i="13" a="1"/>
  <c r="J1623" i="13" s="1"/>
  <c r="N1624" i="13"/>
  <c r="J1622" i="14" a="1"/>
  <c r="J1622" i="14" s="1"/>
  <c r="N1623" i="14"/>
  <c r="M1626" i="13"/>
  <c r="M1627" i="14"/>
  <c r="K1438" i="13" l="1"/>
  <c r="L1438" i="13" s="1"/>
  <c r="I1439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61" i="14" l="1"/>
  <c r="L1461" i="14" s="1"/>
  <c r="I1462" i="14" s="1"/>
  <c r="K1439" i="13"/>
  <c r="L1439" i="13" s="1"/>
  <c r="I1440" i="13" s="1"/>
  <c r="N1625" i="14"/>
  <c r="J1624" i="14" a="1"/>
  <c r="J1624" i="14" s="1"/>
  <c r="M1628" i="13"/>
  <c r="N1626" i="13"/>
  <c r="J1625" i="13" a="1"/>
  <c r="J1625" i="13" s="1"/>
  <c r="M1629" i="14"/>
  <c r="K1440" i="13" l="1"/>
  <c r="L1440" i="13" s="1"/>
  <c r="I1441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63" i="14" l="1"/>
  <c r="L1463" i="14" s="1"/>
  <c r="I1464" i="14" s="1"/>
  <c r="K1441" i="13"/>
  <c r="L1441" i="13" s="1"/>
  <c r="I1442" i="13" s="1"/>
  <c r="J1626" i="14" a="1"/>
  <c r="J1626" i="14" s="1"/>
  <c r="N1627" i="14"/>
  <c r="M1630" i="13"/>
  <c r="J1627" i="13" a="1"/>
  <c r="J1627" i="13" s="1"/>
  <c r="N1628" i="13"/>
  <c r="M1631" i="14"/>
  <c r="K1442" i="13" l="1"/>
  <c r="L1442" i="13" s="1"/>
  <c r="I1443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65" i="14" l="1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/>
  <c r="L1443" i="13" s="1"/>
  <c r="I1444" i="13" s="1"/>
  <c r="K1466" i="14" l="1"/>
  <c r="L1466" i="14" s="1"/>
  <c r="I1467" i="14" s="1"/>
  <c r="K1444" i="13"/>
  <c r="L1444" i="13" s="1"/>
  <c r="I1445" i="13" s="1"/>
  <c r="J1630" i="13" a="1"/>
  <c r="J1630" i="13" s="1"/>
  <c r="N1631" i="13"/>
  <c r="J1629" i="14" a="1"/>
  <c r="J1629" i="14" s="1"/>
  <c r="N1630" i="14"/>
  <c r="M1633" i="13"/>
  <c r="M1634" i="14"/>
  <c r="K1467" i="14" l="1"/>
  <c r="L1467" i="14" s="1"/>
  <c r="I1468" i="14" s="1"/>
  <c r="M1635" i="14"/>
  <c r="J1630" i="14" a="1"/>
  <c r="J1630" i="14" s="1"/>
  <c r="N1631" i="14"/>
  <c r="K1445" i="13"/>
  <c r="L1445" i="13" s="1"/>
  <c r="I1446" i="13" s="1"/>
  <c r="J1631" i="13" a="1"/>
  <c r="J1631" i="13" s="1"/>
  <c r="N1632" i="13"/>
  <c r="M1634" i="13"/>
  <c r="K1468" i="14" l="1"/>
  <c r="L1468" i="14" s="1"/>
  <c r="I1469" i="14" s="1"/>
  <c r="M1635" i="13"/>
  <c r="M1636" i="14"/>
  <c r="K1446" i="13"/>
  <c r="L1446" i="13" s="1"/>
  <c r="I1447" i="13" s="1"/>
  <c r="J1631" i="14" a="1"/>
  <c r="J1631" i="14" s="1"/>
  <c r="N1632" i="14"/>
  <c r="J1632" i="13" a="1"/>
  <c r="J1632" i="13" s="1"/>
  <c r="N1633" i="13"/>
  <c r="K1447" i="13" l="1"/>
  <c r="L1447" i="13" s="1"/>
  <c r="I1448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70" i="14" l="1"/>
  <c r="L1470" i="14" s="1"/>
  <c r="I1471" i="14" s="1"/>
  <c r="K1448" i="13"/>
  <c r="L1448" i="13" s="1"/>
  <c r="I1449" i="13" s="1"/>
  <c r="J1633" i="14" a="1"/>
  <c r="J1633" i="14" s="1"/>
  <c r="N1634" i="14"/>
  <c r="M1637" i="13"/>
  <c r="M1638" i="14"/>
  <c r="J1634" i="13" a="1"/>
  <c r="J1634" i="13" s="1"/>
  <c r="N1635" i="13"/>
  <c r="K1471" i="14" l="1"/>
  <c r="L1471" i="14" s="1"/>
  <c r="I1472" i="14" s="1"/>
  <c r="M1639" i="14"/>
  <c r="J1635" i="13" a="1"/>
  <c r="J1635" i="13" s="1"/>
  <c r="N1636" i="13"/>
  <c r="M1638" i="13"/>
  <c r="K1449" i="13"/>
  <c r="L1449" i="13" s="1"/>
  <c r="I1450" i="13" s="1"/>
  <c r="J1634" i="14" a="1"/>
  <c r="J1634" i="14" s="1"/>
  <c r="N1635" i="14"/>
  <c r="K1450" i="13" l="1"/>
  <c r="L1450" i="13" s="1"/>
  <c r="I1451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73" i="14" l="1"/>
  <c r="L1473" i="14" s="1"/>
  <c r="I1474" i="14" s="1"/>
  <c r="K1451" i="13"/>
  <c r="L1451" i="13" s="1"/>
  <c r="I1452" i="13" s="1"/>
  <c r="N1638" i="13"/>
  <c r="J1637" i="13" a="1"/>
  <c r="J1637" i="13" s="1"/>
  <c r="N1637" i="14"/>
  <c r="J1636" i="14" a="1"/>
  <c r="J1636" i="14" s="1"/>
  <c r="M1641" i="14"/>
  <c r="M1640" i="13"/>
  <c r="K1452" i="13" l="1"/>
  <c r="L1452" i="13" s="1"/>
  <c r="I1453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75" i="14" l="1"/>
  <c r="L1475" i="14" s="1"/>
  <c r="I1476" i="14" s="1"/>
  <c r="K1453" i="13"/>
  <c r="L1453" i="13" s="1"/>
  <c r="I1454" i="13" s="1"/>
  <c r="J1639" i="13" a="1"/>
  <c r="J1639" i="13" s="1"/>
  <c r="N1640" i="13"/>
  <c r="M1642" i="13"/>
  <c r="J1638" i="14" a="1"/>
  <c r="J1638" i="14" s="1"/>
  <c r="N1639" i="14"/>
  <c r="M1643" i="14"/>
  <c r="K1454" i="13" l="1"/>
  <c r="L1454" i="13" s="1"/>
  <c r="I1455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77" i="14" l="1"/>
  <c r="L1477" i="14" s="1"/>
  <c r="I1478" i="14" s="1"/>
  <c r="K1455" i="13"/>
  <c r="L1455" i="13" s="1"/>
  <c r="I1456" i="13" s="1"/>
  <c r="N1642" i="13"/>
  <c r="J1641" i="13" a="1"/>
  <c r="J1641" i="13" s="1"/>
  <c r="M1645" i="14"/>
  <c r="N1641" i="14"/>
  <c r="J1640" i="14" a="1"/>
  <c r="J1640" i="14" s="1"/>
  <c r="M1644" i="13"/>
  <c r="K1456" i="13" l="1"/>
  <c r="L1456" i="13" s="1"/>
  <c r="I1457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79" i="14" l="1"/>
  <c r="L1479" i="14" s="1"/>
  <c r="I1480" i="14" s="1"/>
  <c r="K1457" i="13"/>
  <c r="L1457" i="13" s="1"/>
  <c r="I1458" i="13" s="1"/>
  <c r="J1643" i="13" a="1"/>
  <c r="J1643" i="13" s="1"/>
  <c r="N1644" i="13"/>
  <c r="M1646" i="13"/>
  <c r="J1642" i="14" a="1"/>
  <c r="J1642" i="14" s="1"/>
  <c r="N1643" i="14"/>
  <c r="M1647" i="14"/>
  <c r="K1458" i="13" l="1"/>
  <c r="L1458" i="13" s="1"/>
  <c r="I1459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81" i="14" l="1"/>
  <c r="L1481" i="14" s="1"/>
  <c r="I1482" i="14" s="1"/>
  <c r="K1459" i="13"/>
  <c r="L1459" i="13" s="1"/>
  <c r="I1460" i="13" s="1"/>
  <c r="M1648" i="13"/>
  <c r="N1646" i="13"/>
  <c r="J1645" i="13" a="1"/>
  <c r="J1645" i="13" s="1"/>
  <c r="N1645" i="14"/>
  <c r="J1644" i="14" a="1"/>
  <c r="J1644" i="14" s="1"/>
  <c r="M1649" i="14"/>
  <c r="K1482" i="14" l="1"/>
  <c r="L1482" i="14" s="1"/>
  <c r="I1483" i="14" s="1"/>
  <c r="J1646" i="13" a="1"/>
  <c r="J1646" i="13" s="1"/>
  <c r="N1647" i="13"/>
  <c r="M1649" i="13"/>
  <c r="M1650" i="14"/>
  <c r="K1460" i="13"/>
  <c r="L1460" i="13" s="1"/>
  <c r="I1461" i="13" s="1"/>
  <c r="J1645" i="14" a="1"/>
  <c r="J1645" i="14" s="1"/>
  <c r="N1646" i="14"/>
  <c r="K1461" i="13" l="1"/>
  <c r="L1461" i="13" s="1"/>
  <c r="I1462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2" i="13" l="1"/>
  <c r="L1462" i="13" s="1"/>
  <c r="I1463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85" i="14" l="1"/>
  <c r="L1485" i="14" s="1"/>
  <c r="I1486" i="14" s="1"/>
  <c r="K1463" i="13"/>
  <c r="L1463" i="13" s="1"/>
  <c r="I1464" i="13" s="1"/>
  <c r="M1652" i="13"/>
  <c r="M1653" i="14"/>
  <c r="N1649" i="14"/>
  <c r="J1648" i="14" a="1"/>
  <c r="J1648" i="14" s="1"/>
  <c r="N1650" i="13"/>
  <c r="J1649" i="13" a="1"/>
  <c r="J1649" i="13" s="1"/>
  <c r="K1486" i="14" l="1"/>
  <c r="L1486" i="14" s="1"/>
  <c r="I1487" i="14" s="1"/>
  <c r="J1650" i="13" a="1"/>
  <c r="J1650" i="13" s="1"/>
  <c r="N1651" i="13"/>
  <c r="M1654" i="14"/>
  <c r="K1464" i="13"/>
  <c r="L1464" i="13" s="1"/>
  <c r="I1465" i="13" s="1"/>
  <c r="M1653" i="13"/>
  <c r="J1649" i="14" a="1"/>
  <c r="J1649" i="14" s="1"/>
  <c r="N1650" i="14"/>
  <c r="K1465" i="13" l="1"/>
  <c r="L1465" i="13" s="1"/>
  <c r="I1466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88" i="14" l="1"/>
  <c r="L1488" i="14" s="1"/>
  <c r="I1489" i="14" s="1"/>
  <c r="K1466" i="13"/>
  <c r="L1466" i="13" s="1"/>
  <c r="I1467" i="13" s="1"/>
  <c r="J1652" i="13" a="1"/>
  <c r="J1652" i="13" s="1"/>
  <c r="N1653" i="13"/>
  <c r="J1651" i="14" a="1"/>
  <c r="J1651" i="14" s="1"/>
  <c r="N1652" i="14"/>
  <c r="M1656" i="14"/>
  <c r="M1655" i="13"/>
  <c r="K1489" i="14" l="1"/>
  <c r="L1489" i="14" s="1"/>
  <c r="I1490" i="14" s="1"/>
  <c r="K1467" i="13"/>
  <c r="L1467" i="13" s="1"/>
  <c r="I1468" i="13" s="1"/>
  <c r="M1656" i="13"/>
  <c r="N1654" i="13"/>
  <c r="J1653" i="13" a="1"/>
  <c r="J1653" i="13" s="1"/>
  <c r="N1653" i="14"/>
  <c r="J1652" i="14" a="1"/>
  <c r="J1652" i="14" s="1"/>
  <c r="M1657" i="14"/>
  <c r="K1468" i="13" l="1"/>
  <c r="L1468" i="13" s="1"/>
  <c r="I1469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91" i="14" l="1"/>
  <c r="L1491" i="14" s="1"/>
  <c r="I1492" i="14" s="1"/>
  <c r="K1469" i="13"/>
  <c r="L1469" i="13" s="1"/>
  <c r="I1470" i="13" s="1"/>
  <c r="J1655" i="13" a="1"/>
  <c r="J1655" i="13" s="1"/>
  <c r="N1656" i="13"/>
  <c r="J1654" i="14" a="1"/>
  <c r="J1654" i="14" s="1"/>
  <c r="N1655" i="14"/>
  <c r="M1658" i="13"/>
  <c r="M1659" i="14"/>
  <c r="K1470" i="13" l="1"/>
  <c r="L1470" i="13" s="1"/>
  <c r="I1471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93" i="14" l="1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/>
  <c r="L1471" i="13" s="1"/>
  <c r="I1472" i="13" s="1"/>
  <c r="K1472" i="13" l="1"/>
  <c r="L1472" i="13" s="1"/>
  <c r="I1473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3" i="13" l="1"/>
  <c r="L1473" i="13" s="1"/>
  <c r="I1474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96" i="14" l="1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/>
  <c r="L1474" i="13" s="1"/>
  <c r="I1475" i="13" s="1"/>
  <c r="K1475" i="13" l="1"/>
  <c r="L1475" i="13" s="1"/>
  <c r="I1476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98" i="14" l="1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/>
  <c r="L1476" i="13" s="1"/>
  <c r="I1477" i="13" s="1"/>
  <c r="K1477" i="13" l="1"/>
  <c r="L1477" i="13" s="1"/>
  <c r="I1478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500" i="14" l="1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/>
  <c r="L1478" i="13" s="1"/>
  <c r="I1479" i="13" s="1"/>
  <c r="K1479" i="13" l="1"/>
  <c r="L1479" i="13" s="1"/>
  <c r="I1480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502" i="14" l="1"/>
  <c r="L1502" i="14" s="1"/>
  <c r="I1503" i="14" s="1"/>
  <c r="K1480" i="13"/>
  <c r="L1480" i="13" s="1"/>
  <c r="I1481" i="13" s="1"/>
  <c r="J1665" i="14" a="1"/>
  <c r="J1665" i="14" s="1"/>
  <c r="N1666" i="14"/>
  <c r="M1670" i="14"/>
  <c r="M1669" i="13"/>
  <c r="J1666" i="13" a="1"/>
  <c r="J1666" i="13" s="1"/>
  <c r="N1667" i="13"/>
  <c r="K1481" i="13" l="1"/>
  <c r="L1481" i="13" s="1"/>
  <c r="I1482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2" i="13" l="1"/>
  <c r="L1482" i="13" s="1"/>
  <c r="I1483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3" i="13" l="1"/>
  <c r="L1483" i="13" s="1"/>
  <c r="I1484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506" i="14" l="1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/>
  <c r="L1484" i="13" s="1"/>
  <c r="I1485" i="13" s="1"/>
  <c r="K1507" i="14" l="1"/>
  <c r="L1507" i="14" s="1"/>
  <c r="I1508" i="14" s="1"/>
  <c r="K1485" i="13"/>
  <c r="L1485" i="13" s="1"/>
  <c r="I1486" i="13" s="1"/>
  <c r="J1670" i="14" a="1"/>
  <c r="J1670" i="14" s="1"/>
  <c r="N1671" i="14"/>
  <c r="J1671" i="13" a="1"/>
  <c r="J1671" i="13" s="1"/>
  <c r="N1672" i="13"/>
  <c r="M1674" i="13"/>
  <c r="M1675" i="14"/>
  <c r="K1486" i="13" l="1"/>
  <c r="L1486" i="13" s="1"/>
  <c r="I1487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509" i="14" l="1"/>
  <c r="L1509" i="14" s="1"/>
  <c r="I1510" i="14" s="1"/>
  <c r="K1487" i="13"/>
  <c r="L1487" i="13" s="1"/>
  <c r="I1488" i="13" s="1"/>
  <c r="N1674" i="13"/>
  <c r="J1673" i="13" a="1"/>
  <c r="J1673" i="13" s="1"/>
  <c r="M1677" i="14"/>
  <c r="N1673" i="14"/>
  <c r="J1672" i="14" a="1"/>
  <c r="J1672" i="14" s="1"/>
  <c r="M1676" i="13"/>
  <c r="K1510" i="14" l="1"/>
  <c r="L1510" i="14" s="1"/>
  <c r="I1511" i="14" s="1"/>
  <c r="K1488" i="13"/>
  <c r="L1488" i="13" s="1"/>
  <c r="I1489" i="13" s="1"/>
  <c r="M1678" i="14"/>
  <c r="M1677" i="13"/>
  <c r="J1673" i="14" a="1"/>
  <c r="J1673" i="14" s="1"/>
  <c r="N1674" i="14"/>
  <c r="J1674" i="13" a="1"/>
  <c r="J1674" i="13" s="1"/>
  <c r="N1675" i="13"/>
  <c r="K1489" i="13" l="1"/>
  <c r="L1489" i="13" s="1"/>
  <c r="I1490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512" i="14" l="1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/>
  <c r="L1490" i="13" s="1"/>
  <c r="I1491" i="13" s="1"/>
  <c r="K1491" i="13" l="1"/>
  <c r="L1491" i="13" s="1"/>
  <c r="I1492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514" i="14" l="1"/>
  <c r="L1514" i="14" s="1"/>
  <c r="I1515" i="14" s="1"/>
  <c r="K1492" i="13"/>
  <c r="L1492" i="13" s="1"/>
  <c r="I1493" i="13" s="1"/>
  <c r="M1681" i="13"/>
  <c r="M1682" i="14"/>
  <c r="J1678" i="13" a="1"/>
  <c r="J1678" i="13" s="1"/>
  <c r="N1679" i="13"/>
  <c r="J1677" i="14" a="1"/>
  <c r="J1677" i="14" s="1"/>
  <c r="N1678" i="14"/>
  <c r="K1515" i="14" l="1"/>
  <c r="L1515" i="14" s="1"/>
  <c r="I1516" i="14" s="1"/>
  <c r="K1493" i="13"/>
  <c r="L1493" i="13" s="1"/>
  <c r="I1494" i="13" s="1"/>
  <c r="M1683" i="14"/>
  <c r="J1679" i="13" a="1"/>
  <c r="J1679" i="13" s="1"/>
  <c r="N1680" i="13"/>
  <c r="J1678" i="14" a="1"/>
  <c r="J1678" i="14" s="1"/>
  <c r="N1679" i="14"/>
  <c r="M1682" i="13"/>
  <c r="K1516" i="14" l="1"/>
  <c r="L1516" i="14" s="1"/>
  <c r="I1517" i="14" s="1"/>
  <c r="K1494" i="13"/>
  <c r="L1494" i="13" s="1"/>
  <c r="I1495" i="13" s="1"/>
  <c r="J1680" i="13" a="1"/>
  <c r="J1680" i="13" s="1"/>
  <c r="N1681" i="13"/>
  <c r="M1683" i="13"/>
  <c r="J1679" i="14" a="1"/>
  <c r="J1679" i="14" s="1"/>
  <c r="N1680" i="14"/>
  <c r="M1684" i="14"/>
  <c r="K1495" i="13" l="1"/>
  <c r="L1495" i="13" s="1"/>
  <c r="I1496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518" i="14" l="1"/>
  <c r="L1518" i="14" s="1"/>
  <c r="I1519" i="14" s="1"/>
  <c r="K1496" i="13"/>
  <c r="L1496" i="13" s="1"/>
  <c r="I1497" i="13" s="1"/>
  <c r="J1681" i="14" a="1"/>
  <c r="J1681" i="14" s="1"/>
  <c r="N1682" i="14"/>
  <c r="M1686" i="14"/>
  <c r="M1685" i="13"/>
  <c r="J1682" i="13" a="1"/>
  <c r="J1682" i="13" s="1"/>
  <c r="N1683" i="13"/>
  <c r="K1519" i="14" l="1"/>
  <c r="L1519" i="14" s="1"/>
  <c r="I1520" i="14" s="1"/>
  <c r="K1497" i="13"/>
  <c r="L1497" i="13" s="1"/>
  <c r="I1498" i="13" s="1"/>
  <c r="J1683" i="13" a="1"/>
  <c r="J1683" i="13" s="1"/>
  <c r="N1684" i="13"/>
  <c r="M1687" i="14"/>
  <c r="J1682" i="14" a="1"/>
  <c r="J1682" i="14" s="1"/>
  <c r="N1683" i="14"/>
  <c r="M1686" i="13"/>
  <c r="K1498" i="13" l="1"/>
  <c r="L1498" i="13" s="1"/>
  <c r="I1499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521" i="14" l="1"/>
  <c r="L1521" i="14" s="1"/>
  <c r="I1522" i="14" s="1"/>
  <c r="K1499" i="13"/>
  <c r="L1499" i="13" s="1"/>
  <c r="I1500" i="13" s="1"/>
  <c r="M1688" i="13"/>
  <c r="N1685" i="14"/>
  <c r="J1684" i="14" a="1"/>
  <c r="J1684" i="14" s="1"/>
  <c r="N1686" i="13"/>
  <c r="J1685" i="13" a="1"/>
  <c r="J1685" i="13" s="1"/>
  <c r="M1689" i="14"/>
  <c r="K1500" i="13" l="1"/>
  <c r="L1500" i="13" s="1"/>
  <c r="I1501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23" i="14" l="1"/>
  <c r="L1523" i="14" s="1"/>
  <c r="I1524" i="14" s="1"/>
  <c r="K1501" i="13"/>
  <c r="L1501" i="13" s="1"/>
  <c r="I1502" i="13" s="1"/>
  <c r="J1686" i="14" a="1"/>
  <c r="J1686" i="14" s="1"/>
  <c r="N1687" i="14"/>
  <c r="J1687" i="13" a="1"/>
  <c r="J1687" i="13" s="1"/>
  <c r="N1688" i="13"/>
  <c r="M1690" i="13"/>
  <c r="M1691" i="14"/>
  <c r="K1502" i="13" l="1"/>
  <c r="L1502" i="13" s="1"/>
  <c r="I1503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3" i="13" l="1"/>
  <c r="L1503" i="13" s="1"/>
  <c r="I1504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26" i="14" l="1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/>
  <c r="L1504" i="13" s="1"/>
  <c r="I1505" i="13" s="1"/>
  <c r="K1505" i="13" l="1"/>
  <c r="L1505" i="13" s="1"/>
  <c r="I1506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6" i="13" l="1"/>
  <c r="L1506" i="13" s="1"/>
  <c r="I1507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29" i="14" l="1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/>
  <c r="L1507" i="13" s="1"/>
  <c r="I1508" i="13" s="1"/>
  <c r="K1508" i="13" l="1"/>
  <c r="L1508" i="13" s="1"/>
  <c r="I1509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31" i="14" l="1"/>
  <c r="L1531" i="14" s="1"/>
  <c r="I1532" i="14" s="1"/>
  <c r="K1509" i="13"/>
  <c r="L1509" i="13" s="1"/>
  <c r="I1510" i="13" s="1"/>
  <c r="J1694" i="14" a="1"/>
  <c r="J1694" i="14" s="1"/>
  <c r="N1695" i="14"/>
  <c r="M1699" i="14"/>
  <c r="J1695" i="13" a="1"/>
  <c r="J1695" i="13" s="1"/>
  <c r="N1696" i="13"/>
  <c r="M1698" i="13"/>
  <c r="K1532" i="14" l="1"/>
  <c r="L1532" i="14" s="1"/>
  <c r="I1533" i="14" s="1"/>
  <c r="K1510" i="13"/>
  <c r="L1510" i="13" s="1"/>
  <c r="I1511" i="13" s="1"/>
  <c r="M1700" i="14"/>
  <c r="M1699" i="13"/>
  <c r="J1696" i="13" a="1"/>
  <c r="J1696" i="13" s="1"/>
  <c r="N1697" i="13"/>
  <c r="J1695" i="14" a="1"/>
  <c r="J1695" i="14" s="1"/>
  <c r="N1696" i="14"/>
  <c r="K1511" i="13" l="1"/>
  <c r="L1511" i="13" s="1"/>
  <c r="I1512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34" i="14" l="1"/>
  <c r="L1534" i="14" s="1"/>
  <c r="I1535" i="14" s="1"/>
  <c r="K1512" i="13"/>
  <c r="L1512" i="13" s="1"/>
  <c r="I1513" i="13" s="1"/>
  <c r="M1702" i="14"/>
  <c r="J1698" i="13" a="1"/>
  <c r="J1698" i="13" s="1"/>
  <c r="N1699" i="13"/>
  <c r="M1701" i="13"/>
  <c r="J1697" i="14" a="1"/>
  <c r="J1697" i="14" s="1"/>
  <c r="N1698" i="14"/>
  <c r="K1535" i="14" l="1"/>
  <c r="L1535" i="14" s="1"/>
  <c r="I1536" i="14" s="1"/>
  <c r="K1513" i="13"/>
  <c r="L1513" i="13" s="1"/>
  <c r="I1514" i="13" s="1"/>
  <c r="J1699" i="13" a="1"/>
  <c r="J1699" i="13" s="1"/>
  <c r="N1700" i="13"/>
  <c r="J1698" i="14" a="1"/>
  <c r="J1698" i="14" s="1"/>
  <c r="N1699" i="14"/>
  <c r="M1702" i="13"/>
  <c r="M1703" i="14"/>
  <c r="K1514" i="13" l="1"/>
  <c r="L1514" i="13" s="1"/>
  <c r="I1515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37" i="14" l="1"/>
  <c r="L1537" i="14" s="1"/>
  <c r="I1538" i="14" s="1"/>
  <c r="K1515" i="13"/>
  <c r="L1515" i="13" s="1"/>
  <c r="I1516" i="13" s="1"/>
  <c r="M1704" i="13"/>
  <c r="M1705" i="14"/>
  <c r="N1701" i="14"/>
  <c r="J1700" i="14" a="1"/>
  <c r="J1700" i="14" s="1"/>
  <c r="N1702" i="13"/>
  <c r="J1701" i="13" a="1"/>
  <c r="J1701" i="13" s="1"/>
  <c r="K1516" i="13" l="1"/>
  <c r="L1516" i="13" s="1"/>
  <c r="I1517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7" i="13" l="1"/>
  <c r="L1517" i="13" s="1"/>
  <c r="I1518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40" i="14" l="1"/>
  <c r="L1540" i="14" s="1"/>
  <c r="I1541" i="14" s="1"/>
  <c r="K1518" i="13"/>
  <c r="L1518" i="13" s="1"/>
  <c r="I1519" i="13" s="1"/>
  <c r="J1703" i="14" a="1"/>
  <c r="J1703" i="14" s="1"/>
  <c r="N1704" i="14"/>
  <c r="M1707" i="13"/>
  <c r="J1704" i="13" a="1"/>
  <c r="J1704" i="13" s="1"/>
  <c r="N1705" i="13"/>
  <c r="M1708" i="14"/>
  <c r="K1519" i="13" l="1"/>
  <c r="L1519" i="13" s="1"/>
  <c r="I1520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42" i="14" l="1"/>
  <c r="L1542" i="14" s="1"/>
  <c r="I1543" i="14" s="1"/>
  <c r="K1520" i="13"/>
  <c r="L1520" i="13" s="1"/>
  <c r="I1521" i="13" s="1"/>
  <c r="J1705" i="14" a="1"/>
  <c r="J1705" i="14" s="1"/>
  <c r="N1706" i="14"/>
  <c r="M1710" i="14"/>
  <c r="M1709" i="13"/>
  <c r="J1706" i="13" a="1"/>
  <c r="J1706" i="13" s="1"/>
  <c r="N1707" i="13"/>
  <c r="K1521" i="13" l="1"/>
  <c r="L1521" i="13" s="1"/>
  <c r="I1522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44" i="14" l="1"/>
  <c r="L1544" i="14" s="1"/>
  <c r="I1545" i="14" s="1"/>
  <c r="K1522" i="13"/>
  <c r="L1522" i="13" s="1"/>
  <c r="I1523" i="13" s="1"/>
  <c r="J1707" i="14" a="1"/>
  <c r="J1707" i="14" s="1"/>
  <c r="N1708" i="14"/>
  <c r="J1708" i="13" a="1"/>
  <c r="J1708" i="13" s="1"/>
  <c r="N1709" i="13"/>
  <c r="M1712" i="14"/>
  <c r="M1711" i="13"/>
  <c r="K1523" i="13" l="1"/>
  <c r="L1523" i="13" s="1"/>
  <c r="I1524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46" i="14" l="1"/>
  <c r="L1546" i="14" s="1"/>
  <c r="I1547" i="14" s="1"/>
  <c r="K1524" i="13"/>
  <c r="L1524" i="13" s="1"/>
  <c r="I1525" i="13" s="1"/>
  <c r="M1714" i="14"/>
  <c r="J1710" i="13" a="1"/>
  <c r="J1710" i="13" s="1"/>
  <c r="N1711" i="13"/>
  <c r="M1713" i="13"/>
  <c r="J1709" i="14" a="1"/>
  <c r="J1709" i="14" s="1"/>
  <c r="N1710" i="14"/>
  <c r="K1547" i="14" l="1"/>
  <c r="L1547" i="14" s="1"/>
  <c r="I1548" i="14" s="1"/>
  <c r="K1525" i="13"/>
  <c r="L1525" i="13" s="1"/>
  <c r="I1526" i="13" s="1"/>
  <c r="J1710" i="14" a="1"/>
  <c r="J1710" i="14" s="1"/>
  <c r="N1711" i="14"/>
  <c r="J1711" i="13" a="1"/>
  <c r="J1711" i="13" s="1"/>
  <c r="N1712" i="13"/>
  <c r="M1714" i="13"/>
  <c r="M1715" i="14"/>
  <c r="K1526" i="13" l="1"/>
  <c r="L1526" i="13" s="1"/>
  <c r="I1527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49" i="14" l="1"/>
  <c r="L1549" i="14" s="1"/>
  <c r="I1550" i="14" s="1"/>
  <c r="K1527" i="13"/>
  <c r="L1527" i="13" s="1"/>
  <c r="I1528" i="13" s="1"/>
  <c r="N1713" i="14"/>
  <c r="J1712" i="14" a="1"/>
  <c r="J1712" i="14" s="1"/>
  <c r="M1717" i="14"/>
  <c r="N1714" i="13"/>
  <c r="J1713" i="13" a="1"/>
  <c r="J1713" i="13" s="1"/>
  <c r="M1716" i="13"/>
  <c r="K1528" i="13" l="1"/>
  <c r="L1528" i="13" s="1"/>
  <c r="I1529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9" i="13" l="1"/>
  <c r="L1529" i="13" s="1"/>
  <c r="I1530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52" i="14" l="1"/>
  <c r="L1552" i="14" s="1"/>
  <c r="I1553" i="14" s="1"/>
  <c r="K1530" i="13"/>
  <c r="L1530" i="13" s="1"/>
  <c r="I1531" i="13" s="1"/>
  <c r="N1716" i="14"/>
  <c r="J1715" i="14" a="1"/>
  <c r="J1715" i="14" s="1"/>
  <c r="J1716" i="13" a="1"/>
  <c r="J1716" i="13" s="1"/>
  <c r="N1717" i="13"/>
  <c r="M1719" i="13"/>
  <c r="M1720" i="14"/>
  <c r="K1531" i="13" l="1"/>
  <c r="L1531" i="13" s="1"/>
  <c r="I1532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54" i="14" l="1"/>
  <c r="L1554" i="14" s="1"/>
  <c r="I1555" i="14" s="1"/>
  <c r="K1532" i="13"/>
  <c r="L1532" i="13" s="1"/>
  <c r="I1533" i="13" s="1"/>
  <c r="N1718" i="14"/>
  <c r="J1717" i="14" a="1"/>
  <c r="J1717" i="14" s="1"/>
  <c r="M1722" i="14"/>
  <c r="M1721" i="13"/>
  <c r="J1718" i="13" a="1"/>
  <c r="J1718" i="13" s="1"/>
  <c r="N1719" i="13"/>
  <c r="J1719" i="13" l="1" a="1"/>
  <c r="J1719" i="13" s="1"/>
  <c r="N1720" i="13"/>
  <c r="M1723" i="14"/>
  <c r="K1533" i="13"/>
  <c r="L1533" i="13" s="1"/>
  <c r="I1534" i="13" s="1"/>
  <c r="M1722" i="13"/>
  <c r="J1718" i="14" a="1"/>
  <c r="J1718" i="14" s="1"/>
  <c r="N1719" i="14"/>
  <c r="K1555" i="14"/>
  <c r="L1555" i="14" s="1"/>
  <c r="I1556" i="14" s="1"/>
  <c r="K1556" i="14" l="1"/>
  <c r="L1556" i="14" s="1"/>
  <c r="I1557" i="14" s="1"/>
  <c r="K1534" i="13"/>
  <c r="L1534" i="13" s="1"/>
  <c r="I1535" i="13" s="1"/>
  <c r="M1723" i="13"/>
  <c r="M1724" i="14"/>
  <c r="N1720" i="14"/>
  <c r="J1719" i="14" a="1"/>
  <c r="J1719" i="14" s="1"/>
  <c r="J1720" i="13" a="1"/>
  <c r="J1720" i="13" s="1"/>
  <c r="N1721" i="13"/>
  <c r="K1535" i="13" l="1"/>
  <c r="L1535" i="13" s="1"/>
  <c r="I1536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6" i="13" l="1"/>
  <c r="L1536" i="13" s="1"/>
  <c r="I1537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59" i="14" l="1"/>
  <c r="L1559" i="14" s="1"/>
  <c r="I1560" i="14" s="1"/>
  <c r="K1537" i="13"/>
  <c r="L1537" i="13" s="1"/>
  <c r="I1538" i="13" s="1"/>
  <c r="J1723" i="13" a="1"/>
  <c r="J1723" i="13" s="1"/>
  <c r="N1724" i="13"/>
  <c r="M1726" i="13"/>
  <c r="J1722" i="14" a="1"/>
  <c r="J1722" i="14" s="1"/>
  <c r="N1723" i="14"/>
  <c r="M1727" i="14"/>
  <c r="K1538" i="13" l="1"/>
  <c r="L1538" i="13" s="1"/>
  <c r="I1539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9" i="13" l="1"/>
  <c r="L1539" i="13" s="1"/>
  <c r="I1540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62" i="14" l="1"/>
  <c r="L1562" i="14" s="1"/>
  <c r="I1563" i="14" s="1"/>
  <c r="K1540" i="13"/>
  <c r="L1540" i="13" s="1"/>
  <c r="I1541" i="13" s="1"/>
  <c r="J1726" i="13" a="1"/>
  <c r="J1726" i="13" s="1"/>
  <c r="N1727" i="13"/>
  <c r="J1725" i="14" a="1"/>
  <c r="J1725" i="14" s="1"/>
  <c r="N1726" i="14"/>
  <c r="M1730" i="14"/>
  <c r="M1729" i="13"/>
  <c r="K1541" i="13" l="1"/>
  <c r="L1541" i="13" s="1"/>
  <c r="I1542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64" i="14" l="1"/>
  <c r="L1564" i="14" s="1"/>
  <c r="I1565" i="14" s="1"/>
  <c r="K1542" i="13"/>
  <c r="L1542" i="13" s="1"/>
  <c r="I1543" i="13" s="1"/>
  <c r="M1732" i="14"/>
  <c r="M1731" i="13"/>
  <c r="N1728" i="14"/>
  <c r="J1727" i="14" a="1"/>
  <c r="J1727" i="14" s="1"/>
  <c r="J1728" i="13" a="1"/>
  <c r="J1728" i="13" s="1"/>
  <c r="N1729" i="13"/>
  <c r="K1565" i="14" l="1"/>
  <c r="L1565" i="14" s="1"/>
  <c r="I1566" i="14" s="1"/>
  <c r="N1730" i="13"/>
  <c r="J1729" i="13" a="1"/>
  <c r="J1729" i="13" s="1"/>
  <c r="K1543" i="13"/>
  <c r="L1543" i="13" s="1"/>
  <c r="I1544" i="13" s="1"/>
  <c r="M1732" i="13"/>
  <c r="J1728" i="14" a="1"/>
  <c r="J1728" i="14" s="1"/>
  <c r="N1729" i="14"/>
  <c r="M1733" i="14"/>
  <c r="K1544" i="13" l="1"/>
  <c r="L1544" i="13" s="1"/>
  <c r="I1545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67" i="14" l="1"/>
  <c r="L1567" i="14" s="1"/>
  <c r="I1568" i="14" s="1"/>
  <c r="K1545" i="13"/>
  <c r="L1545" i="13" s="1"/>
  <c r="I1546" i="13" s="1"/>
  <c r="M1734" i="13"/>
  <c r="J1730" i="14" a="1"/>
  <c r="J1730" i="14" s="1"/>
  <c r="N1731" i="14"/>
  <c r="J1731" i="13" a="1"/>
  <c r="J1731" i="13" s="1"/>
  <c r="N1732" i="13"/>
  <c r="M1735" i="14"/>
  <c r="K1546" i="13" l="1"/>
  <c r="L1546" i="13" s="1"/>
  <c r="I1547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7" i="13" l="1"/>
  <c r="L1547" i="13" s="1"/>
  <c r="I1548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70" i="14" l="1"/>
  <c r="L1570" i="14" s="1"/>
  <c r="I1571" i="14" s="1"/>
  <c r="K1548" i="13"/>
  <c r="L1548" i="13" s="1"/>
  <c r="I1549" i="13" s="1"/>
  <c r="J1733" i="14" a="1"/>
  <c r="J1733" i="14" s="1"/>
  <c r="N1734" i="14"/>
  <c r="M1737" i="13"/>
  <c r="J1734" i="13" a="1"/>
  <c r="J1734" i="13" s="1"/>
  <c r="N1735" i="13"/>
  <c r="M1738" i="14"/>
  <c r="K1549" i="13" l="1"/>
  <c r="L1549" i="13" s="1"/>
  <c r="I1550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72" i="14" l="1"/>
  <c r="L1572" i="14" s="1"/>
  <c r="I1573" i="14" s="1"/>
  <c r="K1550" i="13"/>
  <c r="L1550" i="13" s="1"/>
  <c r="I1551" i="13" s="1"/>
  <c r="J1736" i="13" a="1"/>
  <c r="J1736" i="13" s="1"/>
  <c r="N1737" i="13"/>
  <c r="M1740" i="14"/>
  <c r="N1736" i="14"/>
  <c r="J1735" i="14" a="1"/>
  <c r="J1735" i="14" s="1"/>
  <c r="M1739" i="13"/>
  <c r="K1551" i="13" l="1"/>
  <c r="L1551" i="13" s="1"/>
  <c r="I1552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74" i="14" l="1"/>
  <c r="L1574" i="14" s="1"/>
  <c r="I1575" i="14" s="1"/>
  <c r="K1552" i="13"/>
  <c r="L1552" i="13" s="1"/>
  <c r="I1553" i="13" s="1"/>
  <c r="J1737" i="14" a="1"/>
  <c r="J1737" i="14" s="1"/>
  <c r="N1738" i="14"/>
  <c r="M1742" i="14"/>
  <c r="M1741" i="13"/>
  <c r="J1738" i="13" a="1"/>
  <c r="J1738" i="13" s="1"/>
  <c r="N1739" i="13"/>
  <c r="K1575" i="14" l="1"/>
  <c r="L1575" i="14" s="1"/>
  <c r="I1576" i="14" s="1"/>
  <c r="J1739" i="13" a="1"/>
  <c r="J1739" i="13" s="1"/>
  <c r="N1740" i="13"/>
  <c r="M1743" i="14"/>
  <c r="K1553" i="13"/>
  <c r="L1553" i="13" s="1"/>
  <c r="I1554" i="13" s="1"/>
  <c r="J1738" i="14" a="1"/>
  <c r="J1738" i="14" s="1"/>
  <c r="N1739" i="14"/>
  <c r="M1742" i="13"/>
  <c r="K1576" i="14" l="1"/>
  <c r="L1576" i="14" s="1"/>
  <c r="I1577" i="14" s="1"/>
  <c r="M1743" i="13"/>
  <c r="K1554" i="13"/>
  <c r="L1554" i="13" s="1"/>
  <c r="I1555" i="13" s="1"/>
  <c r="J1740" i="13" a="1"/>
  <c r="J1740" i="13" s="1"/>
  <c r="N1741" i="13"/>
  <c r="N1740" i="14"/>
  <c r="J1739" i="14" a="1"/>
  <c r="J1739" i="14" s="1"/>
  <c r="M1744" i="14"/>
  <c r="J1740" i="14" l="1" a="1"/>
  <c r="J1740" i="14" s="1"/>
  <c r="N1741" i="14"/>
  <c r="K1555" i="13"/>
  <c r="L1555" i="13" s="1"/>
  <c r="I1556" i="13" s="1"/>
  <c r="K1577" i="14"/>
  <c r="L1577" i="14" s="1"/>
  <c r="I1578" i="14" s="1"/>
  <c r="N1742" i="13"/>
  <c r="J1741" i="13" a="1"/>
  <c r="J1741" i="13" s="1"/>
  <c r="M1744" i="13"/>
  <c r="M1745" i="14"/>
  <c r="K1556" i="13" l="1"/>
  <c r="L1556" i="13" s="1"/>
  <c r="I1557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79" i="14" l="1"/>
  <c r="L1579" i="14" s="1"/>
  <c r="I1580" i="14" s="1"/>
  <c r="K1557" i="13"/>
  <c r="L1557" i="13" s="1"/>
  <c r="I1558" i="13" s="1"/>
  <c r="J1743" i="13" a="1"/>
  <c r="J1743" i="13" s="1"/>
  <c r="N1744" i="13"/>
  <c r="J1742" i="14" a="1"/>
  <c r="J1742" i="14" s="1"/>
  <c r="N1743" i="14"/>
  <c r="M1747" i="14"/>
  <c r="M1746" i="13"/>
  <c r="K1558" i="13" l="1"/>
  <c r="L1558" i="13" s="1"/>
  <c r="I1559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81" i="14" l="1"/>
  <c r="L1581" i="14" s="1"/>
  <c r="I1582" i="14" s="1"/>
  <c r="K1559" i="13"/>
  <c r="L1559" i="13" s="1"/>
  <c r="I1560" i="13" s="1"/>
  <c r="N1746" i="13"/>
  <c r="J1745" i="13" a="1"/>
  <c r="J1745" i="13" s="1"/>
  <c r="M1749" i="14"/>
  <c r="M1748" i="13"/>
  <c r="J1744" i="14" a="1"/>
  <c r="J1744" i="14" s="1"/>
  <c r="N1745" i="14"/>
  <c r="K1560" i="13" l="1"/>
  <c r="L1560" i="13" s="1"/>
  <c r="I1561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83" i="14" l="1"/>
  <c r="L1583" i="14" s="1"/>
  <c r="I1584" i="14" s="1"/>
  <c r="K1561" i="13"/>
  <c r="L1561" i="13" s="1"/>
  <c r="I1562" i="13" s="1"/>
  <c r="J1747" i="13" a="1"/>
  <c r="J1747" i="13" s="1"/>
  <c r="N1748" i="13"/>
  <c r="M1751" i="14"/>
  <c r="J1746" i="14" a="1"/>
  <c r="J1746" i="14" s="1"/>
  <c r="N1747" i="14"/>
  <c r="M1750" i="13"/>
  <c r="K1562" i="13" l="1"/>
  <c r="L1562" i="13" s="1"/>
  <c r="I1563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85" i="14" l="1"/>
  <c r="L1585" i="14" s="1"/>
  <c r="I1586" i="14" s="1"/>
  <c r="K1563" i="13"/>
  <c r="L1563" i="13" s="1"/>
  <c r="I1564" i="13" s="1"/>
  <c r="N1750" i="13"/>
  <c r="J1749" i="13" a="1"/>
  <c r="J1749" i="13" s="1"/>
  <c r="M1753" i="14"/>
  <c r="M1752" i="13"/>
  <c r="J1748" i="14" a="1"/>
  <c r="J1748" i="14" s="1"/>
  <c r="N1749" i="14"/>
  <c r="K1586" i="14" l="1"/>
  <c r="L1586" i="14" s="1"/>
  <c r="I1587" i="14" s="1"/>
  <c r="J1749" i="14" a="1"/>
  <c r="J1749" i="14" s="1"/>
  <c r="N1750" i="14"/>
  <c r="K1564" i="13"/>
  <c r="L1564" i="13" s="1"/>
  <c r="I1565" i="13" s="1"/>
  <c r="M1753" i="13"/>
  <c r="M1754" i="14"/>
  <c r="J1750" i="13" a="1"/>
  <c r="J1750" i="13" s="1"/>
  <c r="N1751" i="13"/>
  <c r="K1565" i="13" l="1"/>
  <c r="L1565" i="13" s="1"/>
  <c r="I1566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6" i="13" l="1"/>
  <c r="L1566" i="13" s="1"/>
  <c r="I1567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7" i="13" l="1"/>
  <c r="L1567" i="13" s="1"/>
  <c r="I1568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90" i="14" l="1"/>
  <c r="L1590" i="14" s="1"/>
  <c r="I1591" i="14" s="1"/>
  <c r="K1568" i="13"/>
  <c r="L1568" i="13" s="1"/>
  <c r="I1569" i="13" s="1"/>
  <c r="J1754" i="13" a="1"/>
  <c r="J1754" i="13" s="1"/>
  <c r="N1755" i="13"/>
  <c r="M1758" i="14"/>
  <c r="J1753" i="14" a="1"/>
  <c r="J1753" i="14" s="1"/>
  <c r="N1754" i="14"/>
  <c r="M1757" i="13"/>
  <c r="K1591" i="14" l="1"/>
  <c r="L1591" i="14" s="1"/>
  <c r="I1592" i="14" s="1"/>
  <c r="J1754" i="14" a="1"/>
  <c r="J1754" i="14" s="1"/>
  <c r="N1755" i="14"/>
  <c r="M1759" i="14"/>
  <c r="M1758" i="13"/>
  <c r="K1569" i="13"/>
  <c r="L1569" i="13" s="1"/>
  <c r="I1570" i="13" s="1"/>
  <c r="J1755" i="13" a="1"/>
  <c r="J1755" i="13" s="1"/>
  <c r="N1756" i="13"/>
  <c r="K1570" i="13" l="1"/>
  <c r="L1570" i="13" s="1"/>
  <c r="I1571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93" i="14" l="1"/>
  <c r="L1593" i="14" s="1"/>
  <c r="I1594" i="14" s="1"/>
  <c r="K1571" i="13"/>
  <c r="L1571" i="13" s="1"/>
  <c r="I1572" i="13" s="1"/>
  <c r="M1761" i="14"/>
  <c r="M1760" i="13"/>
  <c r="N1758" i="13"/>
  <c r="J1757" i="13" a="1"/>
  <c r="J1757" i="13" s="1"/>
  <c r="J1756" i="14" a="1"/>
  <c r="J1756" i="14" s="1"/>
  <c r="N1757" i="14"/>
  <c r="K1594" i="14" l="1"/>
  <c r="L1594" i="14" s="1"/>
  <c r="I1595" i="14" s="1"/>
  <c r="J1757" i="14" a="1"/>
  <c r="J1757" i="14" s="1"/>
  <c r="N1758" i="14"/>
  <c r="M1761" i="13"/>
  <c r="K1572" i="13"/>
  <c r="L1572" i="13" s="1"/>
  <c r="I1573" i="13" s="1"/>
  <c r="J1758" i="13" a="1"/>
  <c r="J1758" i="13" s="1"/>
  <c r="N1759" i="13"/>
  <c r="M1762" i="14"/>
  <c r="K1595" i="14" l="1"/>
  <c r="L1595" i="14" s="1"/>
  <c r="I1596" i="14" s="1"/>
  <c r="M1763" i="14"/>
  <c r="J1758" i="14" a="1"/>
  <c r="J1758" i="14" s="1"/>
  <c r="N1759" i="14"/>
  <c r="K1573" i="13"/>
  <c r="L1573" i="13" s="1"/>
  <c r="I1574" i="13" s="1"/>
  <c r="J1759" i="13" a="1"/>
  <c r="J1759" i="13" s="1"/>
  <c r="N1760" i="13"/>
  <c r="M1762" i="13"/>
  <c r="K1574" i="13" l="1"/>
  <c r="L1574" i="13" s="1"/>
  <c r="I1575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97" i="14" l="1"/>
  <c r="L1597" i="14" s="1"/>
  <c r="I1598" i="14" s="1"/>
  <c r="K1575" i="13"/>
  <c r="L1575" i="13" s="1"/>
  <c r="I1576" i="13" s="1"/>
  <c r="M1764" i="13"/>
  <c r="N1762" i="13"/>
  <c r="J1761" i="13" a="1"/>
  <c r="J1761" i="13" s="1"/>
  <c r="J1760" i="14" a="1"/>
  <c r="J1760" i="14" s="1"/>
  <c r="N1761" i="14"/>
  <c r="M1765" i="14"/>
  <c r="K1576" i="13" l="1"/>
  <c r="L1576" i="13" s="1"/>
  <c r="I1577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99" i="14" l="1"/>
  <c r="L1599" i="14" s="1"/>
  <c r="I1600" i="14" s="1"/>
  <c r="K1577" i="13"/>
  <c r="L1577" i="13" s="1"/>
  <c r="I1578" i="13" s="1"/>
  <c r="J1762" i="14" a="1"/>
  <c r="J1762" i="14" s="1"/>
  <c r="N1763" i="14"/>
  <c r="M1767" i="14"/>
  <c r="J1763" i="13" a="1"/>
  <c r="J1763" i="13" s="1"/>
  <c r="N1764" i="13"/>
  <c r="M1766" i="13"/>
  <c r="K1578" i="13" l="1"/>
  <c r="L1578" i="13" s="1"/>
  <c r="I1579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601" i="14" l="1"/>
  <c r="L1601" i="14" s="1"/>
  <c r="I1602" i="14" s="1"/>
  <c r="K1579" i="13"/>
  <c r="L1579" i="13" s="1"/>
  <c r="I1580" i="13" s="1"/>
  <c r="J1764" i="14" a="1"/>
  <c r="J1764" i="14" s="1"/>
  <c r="N1765" i="14"/>
  <c r="M1769" i="14"/>
  <c r="N1766" i="13"/>
  <c r="J1765" i="13" a="1"/>
  <c r="J1765" i="13" s="1"/>
  <c r="M1768" i="13"/>
  <c r="K1580" i="13" l="1"/>
  <c r="L1580" i="13" s="1"/>
  <c r="I1581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603" i="14" l="1"/>
  <c r="L1603" i="14" s="1"/>
  <c r="I1604" i="14" s="1"/>
  <c r="K1581" i="13"/>
  <c r="L1581" i="13" s="1"/>
  <c r="I1582" i="13" s="1"/>
  <c r="J1766" i="14" a="1"/>
  <c r="J1766" i="14" s="1"/>
  <c r="N1767" i="14"/>
  <c r="M1770" i="13"/>
  <c r="M1771" i="14"/>
  <c r="J1767" i="13" a="1"/>
  <c r="J1767" i="13" s="1"/>
  <c r="N1768" i="13"/>
  <c r="K1582" i="13" l="1"/>
  <c r="L1582" i="13" s="1"/>
  <c r="I1583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3" i="13" l="1"/>
  <c r="L1583" i="13" s="1"/>
  <c r="I1584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4" i="13" l="1"/>
  <c r="L1584" i="13" s="1"/>
  <c r="I1585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607" i="14" l="1"/>
  <c r="L1607" i="14" s="1"/>
  <c r="I1608" i="14" s="1"/>
  <c r="K1585" i="13"/>
  <c r="L1585" i="13" s="1"/>
  <c r="I1586" i="13" s="1"/>
  <c r="J1770" i="14" a="1"/>
  <c r="J1770" i="14" s="1"/>
  <c r="N1771" i="14"/>
  <c r="M1774" i="13"/>
  <c r="J1771" i="13" a="1"/>
  <c r="J1771" i="13" s="1"/>
  <c r="N1772" i="13"/>
  <c r="M1775" i="14"/>
  <c r="K1586" i="13" l="1"/>
  <c r="L1586" i="13" s="1"/>
  <c r="I1587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609" i="14" l="1"/>
  <c r="L1609" i="14" s="1"/>
  <c r="I1610" i="14" s="1"/>
  <c r="K1587" i="13"/>
  <c r="L1587" i="13" s="1"/>
  <c r="I1588" i="13" s="1"/>
  <c r="J1772" i="14" a="1"/>
  <c r="J1772" i="14" s="1"/>
  <c r="N1773" i="14"/>
  <c r="M1777" i="14"/>
  <c r="N1774" i="13"/>
  <c r="J1773" i="13" a="1"/>
  <c r="J1773" i="13" s="1"/>
  <c r="M1776" i="13"/>
  <c r="K1610" i="14" l="1"/>
  <c r="L1610" i="14" s="1"/>
  <c r="I1611" i="14" s="1"/>
  <c r="M1777" i="13"/>
  <c r="M1778" i="14"/>
  <c r="K1588" i="13"/>
  <c r="L1588" i="13" s="1"/>
  <c r="I1589" i="13" s="1"/>
  <c r="J1773" i="14" a="1"/>
  <c r="J1773" i="14" s="1"/>
  <c r="N1774" i="14"/>
  <c r="J1774" i="13" a="1"/>
  <c r="J1774" i="13" s="1"/>
  <c r="N1775" i="13"/>
  <c r="K1589" i="13" l="1"/>
  <c r="L1589" i="13" s="1"/>
  <c r="I1590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612" i="14" l="1"/>
  <c r="L1612" i="14" s="1"/>
  <c r="I1613" i="14" s="1"/>
  <c r="K1590" i="13"/>
  <c r="L1590" i="13" s="1"/>
  <c r="I1591" i="13" s="1"/>
  <c r="N1776" i="14"/>
  <c r="J1775" i="14" a="1"/>
  <c r="J1775" i="14" s="1"/>
  <c r="M1780" i="14"/>
  <c r="M1779" i="13"/>
  <c r="J1776" i="13" a="1"/>
  <c r="J1776" i="13" s="1"/>
  <c r="N1777" i="13"/>
  <c r="K1591" i="13" l="1"/>
  <c r="L1591" i="13" s="1"/>
  <c r="I1592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2" i="13" l="1"/>
  <c r="L1592" i="13" s="1"/>
  <c r="I1593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3" i="13" l="1"/>
  <c r="L1593" i="13" s="1"/>
  <c r="I1594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4" i="13" l="1"/>
  <c r="L1594" i="13" s="1"/>
  <c r="I1595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617" i="14" l="1"/>
  <c r="L1617" i="14" s="1"/>
  <c r="I1618" i="14" s="1"/>
  <c r="K1595" i="13"/>
  <c r="L1595" i="13" s="1"/>
  <c r="I1596" i="13" s="1"/>
  <c r="N1782" i="13"/>
  <c r="J1781" i="13" a="1"/>
  <c r="J1781" i="13" s="1"/>
  <c r="M1784" i="13"/>
  <c r="J1780" i="14" a="1"/>
  <c r="J1780" i="14" s="1"/>
  <c r="N1781" i="14"/>
  <c r="M1785" i="14"/>
  <c r="K1596" i="13" l="1"/>
  <c r="L1596" i="13" s="1"/>
  <c r="I1597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619" i="14" l="1"/>
  <c r="L1619" i="14" s="1"/>
  <c r="I1620" i="14" s="1"/>
  <c r="K1597" i="13"/>
  <c r="L1597" i="13" s="1"/>
  <c r="I1598" i="13" s="1"/>
  <c r="J1783" i="13" a="1"/>
  <c r="J1783" i="13" s="1"/>
  <c r="N1784" i="13"/>
  <c r="M1786" i="13"/>
  <c r="J1782" i="14" a="1"/>
  <c r="J1782" i="14" s="1"/>
  <c r="N1783" i="14"/>
  <c r="M1787" i="14"/>
  <c r="N1784" i="14" l="1"/>
  <c r="J1783" i="14" a="1"/>
  <c r="J1783" i="14" s="1"/>
  <c r="M1788" i="14"/>
  <c r="M1787" i="13"/>
  <c r="K1598" i="13"/>
  <c r="L1598" i="13" s="1"/>
  <c r="I1599" i="13" s="1"/>
  <c r="J1784" i="13" a="1"/>
  <c r="J1784" i="13" s="1"/>
  <c r="N1785" i="13"/>
  <c r="K1620" i="14"/>
  <c r="L1620" i="14" s="1"/>
  <c r="I1621" i="14" s="1"/>
  <c r="K1621" i="14" l="1"/>
  <c r="L1621" i="14" s="1"/>
  <c r="I1622" i="14" s="1"/>
  <c r="K1599" i="13"/>
  <c r="L1599" i="13" s="1"/>
  <c r="I1600" i="13" s="1"/>
  <c r="N1786" i="13"/>
  <c r="J1785" i="13" a="1"/>
  <c r="J1785" i="13" s="1"/>
  <c r="M1788" i="13"/>
  <c r="M1789" i="14"/>
  <c r="J1784" i="14" a="1"/>
  <c r="J1784" i="14" s="1"/>
  <c r="N1785" i="14"/>
  <c r="K1600" i="13" l="1"/>
  <c r="L1600" i="13" s="1"/>
  <c r="I1601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23" i="14" l="1"/>
  <c r="L1623" i="14" s="1"/>
  <c r="I1624" i="14" s="1"/>
  <c r="K1601" i="13"/>
  <c r="L1601" i="13" s="1"/>
  <c r="I1602" i="13" s="1"/>
  <c r="J1787" i="13" a="1"/>
  <c r="J1787" i="13" s="1"/>
  <c r="N1788" i="13"/>
  <c r="M1790" i="13"/>
  <c r="J1786" i="14" a="1"/>
  <c r="J1786" i="14" s="1"/>
  <c r="N1787" i="14"/>
  <c r="M1791" i="14"/>
  <c r="K1602" i="13" l="1"/>
  <c r="L1602" i="13" s="1"/>
  <c r="I1603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25" i="14" l="1"/>
  <c r="L1625" i="14" s="1"/>
  <c r="I1626" i="14" s="1"/>
  <c r="K1603" i="13"/>
  <c r="L1603" i="13" s="1"/>
  <c r="I1604" i="13" s="1"/>
  <c r="J1788" i="14" a="1"/>
  <c r="J1788" i="14" s="1"/>
  <c r="N1789" i="14"/>
  <c r="M1792" i="13"/>
  <c r="N1790" i="13"/>
  <c r="J1789" i="13" a="1"/>
  <c r="J1789" i="13" s="1"/>
  <c r="M1793" i="14"/>
  <c r="K1604" i="13" l="1"/>
  <c r="L1604" i="13" s="1"/>
  <c r="I1605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27" i="14" l="1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/>
  <c r="L1605" i="13" s="1"/>
  <c r="I1606" i="13" s="1"/>
  <c r="K1606" i="13" l="1"/>
  <c r="L1606" i="13" s="1"/>
  <c r="I1607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29" i="14" l="1"/>
  <c r="L1629" i="14" s="1"/>
  <c r="I1630" i="14" s="1"/>
  <c r="K1607" i="13"/>
  <c r="L1607" i="13" s="1"/>
  <c r="I1608" i="13" s="1"/>
  <c r="N1794" i="13"/>
  <c r="J1793" i="13" a="1"/>
  <c r="J1793" i="13" s="1"/>
  <c r="M1796" i="13"/>
  <c r="M1797" i="14"/>
  <c r="J1792" i="14" a="1"/>
  <c r="J1792" i="14" s="1"/>
  <c r="N1793" i="14"/>
  <c r="K1608" i="13" l="1"/>
  <c r="L1608" i="13" s="1"/>
  <c r="I1609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31" i="14" l="1"/>
  <c r="L1631" i="14" s="1"/>
  <c r="I1632" i="14" s="1"/>
  <c r="M1799" i="14"/>
  <c r="J1795" i="13" a="1"/>
  <c r="J1795" i="13" s="1"/>
  <c r="N1796" i="13"/>
  <c r="K1609" i="13"/>
  <c r="L1609" i="13" s="1"/>
  <c r="I1610" i="13" s="1"/>
  <c r="M1798" i="13"/>
  <c r="J1794" i="14" a="1"/>
  <c r="J1794" i="14" s="1"/>
  <c r="N1795" i="14"/>
  <c r="K1632" i="14" l="1"/>
  <c r="L1632" i="14" s="1"/>
  <c r="I1633" i="14" s="1"/>
  <c r="M1799" i="13"/>
  <c r="N1796" i="14"/>
  <c r="J1795" i="14" a="1"/>
  <c r="J1795" i="14" s="1"/>
  <c r="K1610" i="13"/>
  <c r="L1610" i="13" s="1"/>
  <c r="I1611" i="13" s="1"/>
  <c r="M1800" i="14"/>
  <c r="J1796" i="13" a="1"/>
  <c r="J1796" i="13" s="1"/>
  <c r="N1797" i="13"/>
  <c r="K1611" i="13" l="1"/>
  <c r="L1611" i="13" s="1"/>
  <c r="I1612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34" i="14" l="1"/>
  <c r="L1634" i="14" s="1"/>
  <c r="I1635" i="14" s="1"/>
  <c r="K1612" i="13"/>
  <c r="L1612" i="13" s="1"/>
  <c r="I1613" i="13" s="1"/>
  <c r="J1797" i="14" a="1"/>
  <c r="J1797" i="14" s="1"/>
  <c r="N1798" i="14"/>
  <c r="M1801" i="13"/>
  <c r="M1802" i="14"/>
  <c r="J1798" i="13" a="1"/>
  <c r="J1798" i="13" s="1"/>
  <c r="N1799" i="13"/>
  <c r="K1613" i="13" l="1"/>
  <c r="L1613" i="13" s="1"/>
  <c r="I1614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4" i="13" l="1"/>
  <c r="L1614" i="13" s="1"/>
  <c r="I1615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37" i="14" l="1"/>
  <c r="L1637" i="14" s="1"/>
  <c r="I1638" i="14" s="1"/>
  <c r="K1615" i="13"/>
  <c r="L1615" i="13" s="1"/>
  <c r="I1616" i="13" s="1"/>
  <c r="N1802" i="13"/>
  <c r="J1801" i="13" a="1"/>
  <c r="J1801" i="13" s="1"/>
  <c r="M1805" i="14"/>
  <c r="M1804" i="13"/>
  <c r="J1800" i="14" a="1"/>
  <c r="J1800" i="14" s="1"/>
  <c r="N1801" i="14"/>
  <c r="K1616" i="13" l="1"/>
  <c r="L1616" i="13" s="1"/>
  <c r="I1617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39" i="14" l="1"/>
  <c r="L1639" i="14" s="1"/>
  <c r="I1640" i="14" s="1"/>
  <c r="K1617" i="13"/>
  <c r="L1617" i="13" s="1"/>
  <c r="I1618" i="13" s="1"/>
  <c r="J1803" i="13" a="1"/>
  <c r="J1803" i="13" s="1"/>
  <c r="N1804" i="13"/>
  <c r="M1807" i="14"/>
  <c r="J1802" i="14" a="1"/>
  <c r="J1802" i="14" s="1"/>
  <c r="N1803" i="14"/>
  <c r="M1806" i="13"/>
  <c r="K1618" i="13" l="1"/>
  <c r="L1618" i="13" s="1"/>
  <c r="I1619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41" i="14" l="1"/>
  <c r="L1641" i="14" s="1"/>
  <c r="I1642" i="14" s="1"/>
  <c r="K1619" i="13"/>
  <c r="L1619" i="13" s="1"/>
  <c r="I1620" i="13" s="1"/>
  <c r="M1808" i="13"/>
  <c r="N1806" i="13"/>
  <c r="J1805" i="13" a="1"/>
  <c r="J1805" i="13" s="1"/>
  <c r="M1809" i="14"/>
  <c r="J1804" i="14" a="1"/>
  <c r="J1804" i="14" s="1"/>
  <c r="N1805" i="14"/>
  <c r="K1620" i="13" l="1"/>
  <c r="L1620" i="13" s="1"/>
  <c r="I1621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43" i="14" l="1"/>
  <c r="L1643" i="14" s="1"/>
  <c r="I1644" i="14" s="1"/>
  <c r="K1621" i="13"/>
  <c r="L1621" i="13" s="1"/>
  <c r="I1622" i="13" s="1"/>
  <c r="M1811" i="14"/>
  <c r="M1810" i="13"/>
  <c r="J1806" i="14" a="1"/>
  <c r="J1806" i="14" s="1"/>
  <c r="N1807" i="14"/>
  <c r="J1807" i="13" a="1"/>
  <c r="J1807" i="13" s="1"/>
  <c r="N1808" i="13"/>
  <c r="K1644" i="14" l="1"/>
  <c r="L1644" i="14" s="1"/>
  <c r="I1645" i="14" s="1"/>
  <c r="K1622" i="13"/>
  <c r="L1622" i="13" s="1"/>
  <c r="I1623" i="13" s="1"/>
  <c r="J1808" i="13" a="1"/>
  <c r="J1808" i="13" s="1"/>
  <c r="N1809" i="13"/>
  <c r="M1811" i="13"/>
  <c r="N1808" i="14"/>
  <c r="J1807" i="14" a="1"/>
  <c r="J1807" i="14" s="1"/>
  <c r="M1812" i="14"/>
  <c r="K1623" i="13" l="1"/>
  <c r="L1623" i="13" s="1"/>
  <c r="I1624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46" i="14" l="1"/>
  <c r="L1646" i="14" s="1"/>
  <c r="I1647" i="14" s="1"/>
  <c r="K1624" i="13"/>
  <c r="L1624" i="13" s="1"/>
  <c r="I1625" i="13" s="1"/>
  <c r="J1810" i="13" a="1"/>
  <c r="J1810" i="13" s="1"/>
  <c r="N1811" i="13"/>
  <c r="M1814" i="14"/>
  <c r="M1813" i="13"/>
  <c r="J1809" i="14" a="1"/>
  <c r="J1809" i="14" s="1"/>
  <c r="N1810" i="14"/>
  <c r="K1625" i="13" l="1"/>
  <c r="L1625" i="13" s="1"/>
  <c r="I1626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48" i="14" l="1"/>
  <c r="L1648" i="14" s="1"/>
  <c r="I1649" i="14" s="1"/>
  <c r="K1626" i="13"/>
  <c r="L1626" i="13" s="1"/>
  <c r="I1627" i="13" s="1"/>
  <c r="J1812" i="13" a="1"/>
  <c r="J1812" i="13" s="1"/>
  <c r="N1813" i="13"/>
  <c r="M1815" i="13"/>
  <c r="M1816" i="14"/>
  <c r="N1812" i="14"/>
  <c r="J1811" i="14" a="1"/>
  <c r="J1811" i="14" s="1"/>
  <c r="K1627" i="13" l="1"/>
  <c r="L1627" i="13" s="1"/>
  <c r="I1628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50" i="14" l="1"/>
  <c r="L1650" i="14" s="1"/>
  <c r="I1651" i="14" s="1"/>
  <c r="K1628" i="13"/>
  <c r="L1628" i="13" s="1"/>
  <c r="I1629" i="13" s="1"/>
  <c r="M1817" i="13"/>
  <c r="M1818" i="14"/>
  <c r="J1813" i="14" a="1"/>
  <c r="J1813" i="14" s="1"/>
  <c r="N1814" i="14"/>
  <c r="J1814" i="13" a="1"/>
  <c r="J1814" i="13" s="1"/>
  <c r="N1815" i="13"/>
  <c r="K1651" i="14" l="1"/>
  <c r="L1651" i="14" s="1"/>
  <c r="I1652" i="14" s="1"/>
  <c r="J1815" i="13" a="1"/>
  <c r="J1815" i="13" s="1"/>
  <c r="N1816" i="13"/>
  <c r="M1819" i="14"/>
  <c r="K1629" i="13"/>
  <c r="L1629" i="13" s="1"/>
  <c r="I1630" i="13" s="1"/>
  <c r="J1814" i="14" a="1"/>
  <c r="J1814" i="14" s="1"/>
  <c r="N1815" i="14"/>
  <c r="M1818" i="13"/>
  <c r="K1630" i="13" l="1"/>
  <c r="L1630" i="13" s="1"/>
  <c r="I1631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53" i="14" l="1"/>
  <c r="L1653" i="14" s="1"/>
  <c r="I1654" i="14" s="1"/>
  <c r="K1631" i="13"/>
  <c r="L1631" i="13" s="1"/>
  <c r="I1632" i="13" s="1"/>
  <c r="M1821" i="14"/>
  <c r="J1816" i="14" a="1"/>
  <c r="J1816" i="14" s="1"/>
  <c r="N1817" i="14"/>
  <c r="N1818" i="13"/>
  <c r="J1817" i="13" a="1"/>
  <c r="J1817" i="13" s="1"/>
  <c r="M1820" i="13"/>
  <c r="K1654" i="14" l="1"/>
  <c r="L1654" i="14" s="1"/>
  <c r="I1655" i="14" s="1"/>
  <c r="M1821" i="13"/>
  <c r="J1817" i="14" a="1"/>
  <c r="J1817" i="14" s="1"/>
  <c r="N1818" i="14"/>
  <c r="K1632" i="13"/>
  <c r="L1632" i="13" s="1"/>
  <c r="I1633" i="13" s="1"/>
  <c r="J1818" i="13" a="1"/>
  <c r="J1818" i="13" s="1"/>
  <c r="N1819" i="13"/>
  <c r="M1822" i="14"/>
  <c r="K1633" i="13" l="1"/>
  <c r="L1633" i="13" s="1"/>
  <c r="I1634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56" i="14" l="1"/>
  <c r="L1656" i="14" s="1"/>
  <c r="I1657" i="14" s="1"/>
  <c r="K1634" i="13"/>
  <c r="L1634" i="13" s="1"/>
  <c r="I1635" i="13" s="1"/>
  <c r="N1820" i="14"/>
  <c r="J1819" i="14" a="1"/>
  <c r="J1819" i="14" s="1"/>
  <c r="M1824" i="14"/>
  <c r="J1820" i="13" a="1"/>
  <c r="J1820" i="13" s="1"/>
  <c r="N1821" i="13"/>
  <c r="M1823" i="13"/>
  <c r="K1635" i="13" l="1"/>
  <c r="L1635" i="13" s="1"/>
  <c r="I1636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58" i="14" l="1"/>
  <c r="L1658" i="14" s="1"/>
  <c r="I1659" i="14" s="1"/>
  <c r="K1636" i="13"/>
  <c r="L1636" i="13" s="1"/>
  <c r="I1637" i="13" s="1"/>
  <c r="J1821" i="14" a="1"/>
  <c r="J1821" i="14" s="1"/>
  <c r="N1822" i="14"/>
  <c r="M1826" i="14"/>
  <c r="M1825" i="13"/>
  <c r="J1822" i="13" a="1"/>
  <c r="J1822" i="13" s="1"/>
  <c r="N1823" i="13"/>
  <c r="K1637" i="13" l="1"/>
  <c r="L1637" i="13" s="1"/>
  <c r="I1638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60" i="14" l="1"/>
  <c r="L1660" i="14" s="1"/>
  <c r="I1661" i="14" s="1"/>
  <c r="K1638" i="13"/>
  <c r="L1638" i="13" s="1"/>
  <c r="I1639" i="13" s="1"/>
  <c r="M1827" i="13"/>
  <c r="M1828" i="14"/>
  <c r="N1824" i="14"/>
  <c r="J1823" i="14" a="1"/>
  <c r="J1823" i="14" s="1"/>
  <c r="J1824" i="13" a="1"/>
  <c r="J1824" i="13" s="1"/>
  <c r="N1825" i="13"/>
  <c r="K1639" i="13" l="1"/>
  <c r="L1639" i="13" s="1"/>
  <c r="I1640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62" i="14" l="1"/>
  <c r="L1662" i="14" s="1"/>
  <c r="I1663" i="14" s="1"/>
  <c r="K1640" i="13"/>
  <c r="L1640" i="13" s="1"/>
  <c r="I1641" i="13" s="1"/>
  <c r="J1826" i="13" a="1"/>
  <c r="J1826" i="13" s="1"/>
  <c r="N1827" i="13"/>
  <c r="M1829" i="13"/>
  <c r="J1825" i="14" a="1"/>
  <c r="J1825" i="14" s="1"/>
  <c r="N1826" i="14"/>
  <c r="M1830" i="14"/>
  <c r="K1641" i="13" l="1"/>
  <c r="L1641" i="13" s="1"/>
  <c r="I1642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64" i="14" l="1"/>
  <c r="L1664" i="14" s="1"/>
  <c r="I1665" i="14" s="1"/>
  <c r="K1642" i="13"/>
  <c r="L1642" i="13" s="1"/>
  <c r="I1643" i="13" s="1"/>
  <c r="M1832" i="14"/>
  <c r="N1828" i="14"/>
  <c r="J1827" i="14" a="1"/>
  <c r="J1827" i="14" s="1"/>
  <c r="J1828" i="13" a="1"/>
  <c r="J1828" i="13" s="1"/>
  <c r="N1829" i="13"/>
  <c r="M1831" i="13"/>
  <c r="K1643" i="13" l="1"/>
  <c r="L1643" i="13" s="1"/>
  <c r="I1644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66" i="14" l="1"/>
  <c r="L1666" i="14" s="1"/>
  <c r="I1667" i="14" s="1"/>
  <c r="K1644" i="13"/>
  <c r="L1644" i="13" s="1"/>
  <c r="I1645" i="13" s="1"/>
  <c r="M1834" i="14"/>
  <c r="J1830" i="13" a="1"/>
  <c r="J1830" i="13" s="1"/>
  <c r="N1831" i="13"/>
  <c r="J1829" i="14" a="1"/>
  <c r="J1829" i="14" s="1"/>
  <c r="N1830" i="14"/>
  <c r="M1833" i="13"/>
  <c r="K1645" i="13" l="1"/>
  <c r="L1645" i="13" s="1"/>
  <c r="I1646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68" i="14" l="1"/>
  <c r="L1668" i="14" s="1"/>
  <c r="I1669" i="14" s="1"/>
  <c r="K1646" i="13"/>
  <c r="L1646" i="13" s="1"/>
  <c r="I1647" i="13" s="1"/>
  <c r="N1832" i="14"/>
  <c r="J1831" i="14" a="1"/>
  <c r="J1831" i="14" s="1"/>
  <c r="M1835" i="13"/>
  <c r="J1832" i="13" a="1"/>
  <c r="J1832" i="13" s="1"/>
  <c r="N1833" i="13"/>
  <c r="M1836" i="14"/>
  <c r="K1647" i="13" l="1"/>
  <c r="L1647" i="13" s="1"/>
  <c r="I1648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70" i="14" l="1"/>
  <c r="L1670" i="14" s="1"/>
  <c r="I1671" i="14" s="1"/>
  <c r="K1648" i="13"/>
  <c r="L1648" i="13" s="1"/>
  <c r="I1649" i="13" s="1"/>
  <c r="M1838" i="14"/>
  <c r="J1833" i="14" a="1"/>
  <c r="J1833" i="14" s="1"/>
  <c r="N1834" i="14"/>
  <c r="M1837" i="13"/>
  <c r="J1834" i="13" a="1"/>
  <c r="J1834" i="13" s="1"/>
  <c r="N1835" i="13"/>
  <c r="K1649" i="13" l="1"/>
  <c r="L1649" i="13" s="1"/>
  <c r="I1650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72" i="14" l="1"/>
  <c r="L1672" i="14" s="1"/>
  <c r="I1673" i="14" s="1"/>
  <c r="K1650" i="13"/>
  <c r="L1650" i="13" s="1"/>
  <c r="I1651" i="13" s="1"/>
  <c r="M1839" i="13"/>
  <c r="N1836" i="14"/>
  <c r="J1835" i="14" a="1"/>
  <c r="J1835" i="14" s="1"/>
  <c r="J1836" i="13" a="1"/>
  <c r="J1836" i="13" s="1"/>
  <c r="N1837" i="13"/>
  <c r="M1840" i="14"/>
  <c r="K1651" i="13" l="1"/>
  <c r="L1651" i="13" s="1"/>
  <c r="I1652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74" i="14" l="1"/>
  <c r="L1674" i="14" s="1"/>
  <c r="I1675" i="14" s="1"/>
  <c r="K1652" i="13"/>
  <c r="L1652" i="13" s="1"/>
  <c r="I1653" i="13" s="1"/>
  <c r="J1837" i="14" a="1"/>
  <c r="J1837" i="14" s="1"/>
  <c r="N1838" i="14"/>
  <c r="M1841" i="13"/>
  <c r="J1838" i="13" a="1"/>
  <c r="J1838" i="13" s="1"/>
  <c r="N1839" i="13"/>
  <c r="M1842" i="14"/>
  <c r="K1653" i="13" l="1"/>
  <c r="L1653" i="13" s="1"/>
  <c r="I1654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76" i="14" l="1"/>
  <c r="L1676" i="14" s="1"/>
  <c r="I1677" i="14" s="1"/>
  <c r="K1654" i="13"/>
  <c r="L1654" i="13" s="1"/>
  <c r="I1655" i="13" s="1"/>
  <c r="M1843" i="13"/>
  <c r="J1840" i="13" a="1"/>
  <c r="J1840" i="13" s="1"/>
  <c r="N1841" i="13"/>
  <c r="N1840" i="14"/>
  <c r="J1839" i="14" a="1"/>
  <c r="J1839" i="14" s="1"/>
  <c r="M1844" i="14"/>
  <c r="K1677" i="14" l="1"/>
  <c r="L1677" i="14" s="1"/>
  <c r="I1678" i="14" s="1"/>
  <c r="K1655" i="13"/>
  <c r="L1655" i="13" s="1"/>
  <c r="I1656" i="13" s="1"/>
  <c r="N1842" i="13"/>
  <c r="J1841" i="13" a="1"/>
  <c r="J1841" i="13" s="1"/>
  <c r="M1845" i="14"/>
  <c r="J1840" i="14" a="1"/>
  <c r="J1840" i="14" s="1"/>
  <c r="N1841" i="14"/>
  <c r="M1844" i="13"/>
  <c r="K1656" i="13" l="1"/>
  <c r="L1656" i="13" s="1"/>
  <c r="I1657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79" i="14" l="1"/>
  <c r="L1679" i="14" s="1"/>
  <c r="I1680" i="14" s="1"/>
  <c r="K1657" i="13"/>
  <c r="L1657" i="13" s="1"/>
  <c r="I1658" i="13" s="1"/>
  <c r="J1843" i="13" a="1"/>
  <c r="J1843" i="13" s="1"/>
  <c r="N1844" i="13"/>
  <c r="M1846" i="13"/>
  <c r="M1847" i="14"/>
  <c r="J1842" i="14" a="1"/>
  <c r="J1842" i="14" s="1"/>
  <c r="N1843" i="14"/>
  <c r="K1658" i="13" l="1"/>
  <c r="L1658" i="13" s="1"/>
  <c r="I1659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81" i="14" l="1"/>
  <c r="L1681" i="14" s="1"/>
  <c r="I1682" i="14" s="1"/>
  <c r="K1659" i="13"/>
  <c r="L1659" i="13" s="1"/>
  <c r="I1660" i="13" s="1"/>
  <c r="M1849" i="14"/>
  <c r="J1844" i="14" a="1"/>
  <c r="J1844" i="14" s="1"/>
  <c r="N1845" i="14"/>
  <c r="N1846" i="13"/>
  <c r="J1845" i="13" a="1"/>
  <c r="J1845" i="13" s="1"/>
  <c r="M1848" i="13"/>
  <c r="K1660" i="13" l="1"/>
  <c r="L1660" i="13" s="1"/>
  <c r="I1661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83" i="14" l="1"/>
  <c r="L1683" i="14" s="1"/>
  <c r="I1684" i="14" s="1"/>
  <c r="K1661" i="13"/>
  <c r="L1661" i="13" s="1"/>
  <c r="I1662" i="13" s="1"/>
  <c r="M1851" i="14"/>
  <c r="M1850" i="13"/>
  <c r="J1847" i="13" a="1"/>
  <c r="J1847" i="13" s="1"/>
  <c r="N1848" i="13"/>
  <c r="J1846" i="14" a="1"/>
  <c r="J1846" i="14" s="1"/>
  <c r="N1847" i="14"/>
  <c r="K1662" i="13" l="1"/>
  <c r="L1662" i="13" s="1"/>
  <c r="I1663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85" i="14" l="1"/>
  <c r="L1685" i="14" s="1"/>
  <c r="I1686" i="14" s="1"/>
  <c r="K1663" i="13"/>
  <c r="L1663" i="13" s="1"/>
  <c r="I1664" i="13" s="1"/>
  <c r="M1852" i="13"/>
  <c r="M1853" i="14"/>
  <c r="N1850" i="13"/>
  <c r="J1849" i="13" a="1"/>
  <c r="J1849" i="13" s="1"/>
  <c r="J1848" i="14" a="1"/>
  <c r="J1848" i="14" s="1"/>
  <c r="N1849" i="14"/>
  <c r="K1664" i="13" l="1"/>
  <c r="L1664" i="13" s="1"/>
  <c r="I1665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87" i="14" l="1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/>
  <c r="L1665" i="13" s="1"/>
  <c r="I1666" i="13" s="1"/>
  <c r="K1666" i="13" l="1"/>
  <c r="L1666" i="13" s="1"/>
  <c r="I1667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7" i="13" l="1"/>
  <c r="L1667" i="13" s="1"/>
  <c r="I1668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8" i="13" l="1"/>
  <c r="L1668" i="13" s="1"/>
  <c r="I1669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9" i="13" l="1"/>
  <c r="L1669" i="13" s="1"/>
  <c r="I1670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92" i="14" l="1"/>
  <c r="L1692" i="14" s="1"/>
  <c r="I1693" i="14" s="1"/>
  <c r="K1670" i="13"/>
  <c r="L1670" i="13" s="1"/>
  <c r="I1671" i="13" s="1"/>
  <c r="M1859" i="13"/>
  <c r="M1860" i="14"/>
  <c r="J1856" i="13" a="1"/>
  <c r="J1856" i="13" s="1"/>
  <c r="N1857" i="13"/>
  <c r="N1856" i="14"/>
  <c r="J1855" i="14" a="1"/>
  <c r="J1855" i="14" s="1"/>
  <c r="K1671" i="13" l="1"/>
  <c r="L1671" i="13" s="1"/>
  <c r="I1672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94" i="14" l="1"/>
  <c r="L1694" i="14" s="1"/>
  <c r="I1695" i="14" s="1"/>
  <c r="K1672" i="13"/>
  <c r="L1672" i="13" s="1"/>
  <c r="I1673" i="13" s="1"/>
  <c r="J1858" i="13" a="1"/>
  <c r="J1858" i="13" s="1"/>
  <c r="N1859" i="13"/>
  <c r="M1861" i="13"/>
  <c r="M1862" i="14"/>
  <c r="J1857" i="14" a="1"/>
  <c r="J1857" i="14" s="1"/>
  <c r="N1858" i="14"/>
  <c r="K1673" i="13" l="1"/>
  <c r="L1673" i="13" s="1"/>
  <c r="I1674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4" i="13" l="1"/>
  <c r="L1674" i="13" s="1"/>
  <c r="I1675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5" i="13" l="1"/>
  <c r="L1675" i="13" s="1"/>
  <c r="I1676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98" i="14" l="1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/>
  <c r="L1676" i="13" s="1"/>
  <c r="I1677" i="13" s="1"/>
  <c r="K1677" i="13" l="1"/>
  <c r="L1677" i="13" s="1"/>
  <c r="I1678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700" i="14" l="1"/>
  <c r="L1700" i="14" s="1"/>
  <c r="I1701" i="14" s="1"/>
  <c r="K1678" i="13"/>
  <c r="L1678" i="13" s="1"/>
  <c r="I1679" i="13" s="1"/>
  <c r="J1864" i="13" a="1"/>
  <c r="J1864" i="13" s="1"/>
  <c r="N1865" i="13"/>
  <c r="M1867" i="13"/>
  <c r="N1864" i="14"/>
  <c r="J1863" i="14" a="1"/>
  <c r="J1863" i="14" s="1"/>
  <c r="M1868" i="14"/>
  <c r="K1679" i="13" l="1"/>
  <c r="L1679" i="13" s="1"/>
  <c r="I1680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80" i="13" l="1"/>
  <c r="L1680" i="13" s="1"/>
  <c r="I1681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703" i="14" l="1"/>
  <c r="L1703" i="14" s="1"/>
  <c r="I1704" i="14" s="1"/>
  <c r="K1681" i="13"/>
  <c r="L1681" i="13" s="1"/>
  <c r="I1682" i="13" s="1"/>
  <c r="J1866" i="14" a="1"/>
  <c r="J1866" i="14" s="1"/>
  <c r="N1867" i="14"/>
  <c r="M1871" i="14"/>
  <c r="J1867" i="13" a="1"/>
  <c r="J1867" i="13" s="1"/>
  <c r="N1868" i="13"/>
  <c r="M1870" i="13"/>
  <c r="K1704" i="14" l="1"/>
  <c r="L1704" i="14" s="1"/>
  <c r="I1705" i="14" s="1"/>
  <c r="K1682" i="13"/>
  <c r="L1682" i="13" s="1"/>
  <c r="I1683" i="13" s="1"/>
  <c r="M1871" i="13"/>
  <c r="M1872" i="14"/>
  <c r="J1868" i="13" a="1"/>
  <c r="J1868" i="13" s="1"/>
  <c r="N1869" i="13"/>
  <c r="N1868" i="14"/>
  <c r="J1867" i="14" a="1"/>
  <c r="J1867" i="14" s="1"/>
  <c r="K1683" i="13" l="1"/>
  <c r="L1683" i="13" s="1"/>
  <c r="I1684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4" i="13" l="1"/>
  <c r="L1684" i="13" s="1"/>
  <c r="I1685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5" i="13" l="1"/>
  <c r="L1685" i="13" s="1"/>
  <c r="I1686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6" i="13" l="1"/>
  <c r="L1686" i="13" s="1"/>
  <c r="I1687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7" i="13" l="1"/>
  <c r="L1687" i="13" s="1"/>
  <c r="I1688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710" i="14" l="1"/>
  <c r="L1710" i="14" s="1"/>
  <c r="I1711" i="14" s="1"/>
  <c r="K1688" i="13"/>
  <c r="L1688" i="13" s="1"/>
  <c r="I1689" i="13" s="1"/>
  <c r="J1874" i="13" a="1"/>
  <c r="J1874" i="13" s="1"/>
  <c r="N1875" i="13"/>
  <c r="M1877" i="13"/>
  <c r="M1878" i="14"/>
  <c r="J1873" i="14" a="1"/>
  <c r="J1873" i="14" s="1"/>
  <c r="N1874" i="14"/>
  <c r="K1689" i="13" l="1"/>
  <c r="L1689" i="13" s="1"/>
  <c r="I1690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90" i="13" l="1"/>
  <c r="L1690" i="13" s="1"/>
  <c r="I1691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713" i="14" l="1"/>
  <c r="L1713" i="14" s="1"/>
  <c r="I1714" i="14" s="1"/>
  <c r="K1691" i="13"/>
  <c r="L1691" i="13" s="1"/>
  <c r="I1692" i="13" s="1"/>
  <c r="N1878" i="13"/>
  <c r="J1877" i="13" a="1"/>
  <c r="J1877" i="13" s="1"/>
  <c r="M1880" i="13"/>
  <c r="M1881" i="14"/>
  <c r="J1876" i="14" a="1"/>
  <c r="J1876" i="14" s="1"/>
  <c r="N1877" i="14"/>
  <c r="M1882" i="14" l="1"/>
  <c r="J1877" i="14" a="1"/>
  <c r="J1877" i="14" s="1"/>
  <c r="N1878" i="14"/>
  <c r="M1881" i="13"/>
  <c r="K1692" i="13"/>
  <c r="L1692" i="13" s="1"/>
  <c r="I1693" i="13" s="1"/>
  <c r="J1878" i="13" a="1"/>
  <c r="J1878" i="13" s="1"/>
  <c r="N1879" i="13"/>
  <c r="K1714" i="14"/>
  <c r="L1714" i="14" s="1"/>
  <c r="I1715" i="14" s="1"/>
  <c r="K1715" i="14" l="1"/>
  <c r="L1715" i="14" s="1"/>
  <c r="I1716" i="14" s="1"/>
  <c r="K1693" i="13"/>
  <c r="L1693" i="13" s="1"/>
  <c r="I1694" i="13" s="1"/>
  <c r="J1878" i="14" a="1"/>
  <c r="J1878" i="14" s="1"/>
  <c r="N1879" i="14"/>
  <c r="J1879" i="13" a="1"/>
  <c r="J1879" i="13" s="1"/>
  <c r="N1880" i="13"/>
  <c r="M1883" i="14"/>
  <c r="M1882" i="13"/>
  <c r="K1716" i="14" l="1"/>
  <c r="L1716" i="14" s="1"/>
  <c r="I1717" i="14" s="1"/>
  <c r="K1694" i="13"/>
  <c r="L1694" i="13" s="1"/>
  <c r="I1695" i="13" s="1"/>
  <c r="M1884" i="14"/>
  <c r="J1880" i="13" a="1"/>
  <c r="J1880" i="13" s="1"/>
  <c r="N1881" i="13"/>
  <c r="N1880" i="14"/>
  <c r="J1879" i="14" a="1"/>
  <c r="J1879" i="14" s="1"/>
  <c r="M1883" i="13"/>
  <c r="K1717" i="14" l="1"/>
  <c r="L1717" i="14" s="1"/>
  <c r="I1718" i="14" s="1"/>
  <c r="N1882" i="13"/>
  <c r="J1881" i="13" a="1"/>
  <c r="J1881" i="13" s="1"/>
  <c r="M1884" i="13"/>
  <c r="K1695" i="13"/>
  <c r="L1695" i="13" s="1"/>
  <c r="I1696" i="13" s="1"/>
  <c r="J1880" i="14" a="1"/>
  <c r="J1880" i="14" s="1"/>
  <c r="N1881" i="14"/>
  <c r="M1885" i="14"/>
  <c r="K1696" i="13" l="1"/>
  <c r="L1696" i="13" s="1"/>
  <c r="I1697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719" i="14" l="1"/>
  <c r="L1719" i="14" s="1"/>
  <c r="I1720" i="14" s="1"/>
  <c r="K1697" i="13"/>
  <c r="L1697" i="13" s="1"/>
  <c r="I1698" i="13" s="1"/>
  <c r="J1882" i="14" a="1"/>
  <c r="J1882" i="14" s="1"/>
  <c r="N1883" i="14"/>
  <c r="M1887" i="14"/>
  <c r="M1886" i="13"/>
  <c r="J1883" i="13" a="1"/>
  <c r="J1883" i="13" s="1"/>
  <c r="N1884" i="13"/>
  <c r="K1698" i="13" l="1"/>
  <c r="L1698" i="13" s="1"/>
  <c r="I1699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9" i="13" l="1"/>
  <c r="L1699" i="13" s="1"/>
  <c r="I1700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722" i="14" l="1"/>
  <c r="L1722" i="14" s="1"/>
  <c r="I1723" i="14" s="1"/>
  <c r="K1700" i="13"/>
  <c r="L1700" i="13" s="1"/>
  <c r="I1701" i="13" s="1"/>
  <c r="J1885" i="14" a="1"/>
  <c r="J1885" i="14" s="1"/>
  <c r="N1886" i="14"/>
  <c r="M1889" i="13"/>
  <c r="J1886" i="13" a="1"/>
  <c r="J1886" i="13" s="1"/>
  <c r="N1887" i="13"/>
  <c r="M1890" i="14"/>
  <c r="K1701" i="13" l="1"/>
  <c r="L1701" i="13" s="1"/>
  <c r="I1702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2" i="13" l="1"/>
  <c r="L1702" i="13" s="1"/>
  <c r="I1703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3" i="13" l="1"/>
  <c r="L1703" i="13" s="1"/>
  <c r="I1704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4" i="13" l="1"/>
  <c r="L1704" i="13" s="1"/>
  <c r="I1705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27" i="14" l="1"/>
  <c r="L1727" i="14" s="1"/>
  <c r="I1728" i="14" s="1"/>
  <c r="K1705" i="13"/>
  <c r="L1705" i="13" s="1"/>
  <c r="I1706" i="13" s="1"/>
  <c r="J1890" i="14" a="1"/>
  <c r="J1890" i="14" s="1"/>
  <c r="N1891" i="14"/>
  <c r="J1891" i="13" a="1"/>
  <c r="J1891" i="13" s="1"/>
  <c r="N1892" i="13"/>
  <c r="M1895" i="14"/>
  <c r="M1894" i="13"/>
  <c r="K1728" i="14" l="1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/>
  <c r="L1706" i="13" s="1"/>
  <c r="I1707" i="13" s="1"/>
  <c r="K1707" i="13" l="1"/>
  <c r="L1707" i="13" s="1"/>
  <c r="I1708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8" i="13" l="1"/>
  <c r="L1708" i="13" s="1"/>
  <c r="I1709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31" i="14" l="1"/>
  <c r="L1731" i="14" s="1"/>
  <c r="I1732" i="14" s="1"/>
  <c r="K1709" i="13"/>
  <c r="L1709" i="13" s="1"/>
  <c r="I1710" i="13" s="1"/>
  <c r="J1895" i="13" a="1"/>
  <c r="J1895" i="13" s="1"/>
  <c r="N1896" i="13"/>
  <c r="J1894" i="14" a="1"/>
  <c r="J1894" i="14" s="1"/>
  <c r="N1895" i="14"/>
  <c r="M1899" i="14"/>
  <c r="M1898" i="13"/>
  <c r="K1732" i="14" l="1"/>
  <c r="L1732" i="14" s="1"/>
  <c r="I1733" i="14" s="1"/>
  <c r="N1896" i="14"/>
  <c r="J1895" i="14" a="1"/>
  <c r="J1895" i="14" s="1"/>
  <c r="K1710" i="13"/>
  <c r="L1710" i="13" s="1"/>
  <c r="I1711" i="13" s="1"/>
  <c r="M1899" i="13"/>
  <c r="J1896" i="13" a="1"/>
  <c r="J1896" i="13" s="1"/>
  <c r="N1897" i="13"/>
  <c r="M1900" i="14"/>
  <c r="K1711" i="13" l="1"/>
  <c r="L1711" i="13" s="1"/>
  <c r="I1712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34" i="14" l="1"/>
  <c r="L1734" i="14" s="1"/>
  <c r="I1735" i="14" s="1"/>
  <c r="K1712" i="13"/>
  <c r="L1712" i="13" s="1"/>
  <c r="I1713" i="13" s="1"/>
  <c r="M1901" i="13"/>
  <c r="J1898" i="13" a="1"/>
  <c r="J1898" i="13" s="1"/>
  <c r="N1899" i="13"/>
  <c r="J1897" i="14" a="1"/>
  <c r="J1897" i="14" s="1"/>
  <c r="N1898" i="14"/>
  <c r="M1902" i="14"/>
  <c r="K1713" i="13" l="1"/>
  <c r="L1713" i="13" s="1"/>
  <c r="I1714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4" i="13" l="1"/>
  <c r="L1714" i="13" s="1"/>
  <c r="I1715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37" i="14" l="1"/>
  <c r="L1737" i="14" s="1"/>
  <c r="I1738" i="14" s="1"/>
  <c r="K1715" i="13"/>
  <c r="L1715" i="13" s="1"/>
  <c r="I1716" i="13" s="1"/>
  <c r="N1902" i="13"/>
  <c r="J1901" i="13" a="1"/>
  <c r="J1901" i="13" s="1"/>
  <c r="J1900" i="14" a="1"/>
  <c r="J1900" i="14" s="1"/>
  <c r="N1901" i="14"/>
  <c r="M1905" i="14"/>
  <c r="M1904" i="13"/>
  <c r="K1738" i="14" l="1"/>
  <c r="L1738" i="14" s="1"/>
  <c r="I1739" i="14" s="1"/>
  <c r="M1906" i="14"/>
  <c r="M1905" i="13"/>
  <c r="J1901" i="14" a="1"/>
  <c r="J1901" i="14" s="1"/>
  <c r="N1902" i="14"/>
  <c r="K1716" i="13"/>
  <c r="L1716" i="13" s="1"/>
  <c r="I1717" i="13" s="1"/>
  <c r="J1902" i="13" a="1"/>
  <c r="J1902" i="13" s="1"/>
  <c r="N1903" i="13"/>
  <c r="K1717" i="13" l="1"/>
  <c r="L1717" i="13" s="1"/>
  <c r="I1718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8" i="13" l="1"/>
  <c r="L1718" i="13" s="1"/>
  <c r="I1719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41" i="14" l="1"/>
  <c r="L1741" i="14" s="1"/>
  <c r="I1742" i="14" s="1"/>
  <c r="K1719" i="13"/>
  <c r="L1719" i="13" s="1"/>
  <c r="I1720" i="13" s="1"/>
  <c r="J1904" i="14" a="1"/>
  <c r="J1904" i="14" s="1"/>
  <c r="N1905" i="14"/>
  <c r="N1906" i="13"/>
  <c r="J1905" i="13" a="1"/>
  <c r="J1905" i="13" s="1"/>
  <c r="M1909" i="14"/>
  <c r="M1908" i="13"/>
  <c r="K1742" i="14" l="1"/>
  <c r="L1742" i="14" s="1"/>
  <c r="I1743" i="14" s="1"/>
  <c r="K1720" i="13"/>
  <c r="L1720" i="13" s="1"/>
  <c r="I1721" i="13" s="1"/>
  <c r="M1909" i="13"/>
  <c r="J1905" i="14" a="1"/>
  <c r="J1905" i="14" s="1"/>
  <c r="N1906" i="14"/>
  <c r="J1906" i="13" a="1"/>
  <c r="J1906" i="13" s="1"/>
  <c r="N1907" i="13"/>
  <c r="M1910" i="14"/>
  <c r="K1721" i="13" l="1"/>
  <c r="L1721" i="13" s="1"/>
  <c r="I1722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44" i="14" l="1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/>
  <c r="L1722" i="13" s="1"/>
  <c r="I1723" i="13" s="1"/>
  <c r="K1723" i="13" l="1"/>
  <c r="L1723" i="13" s="1"/>
  <c r="I1724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4" i="13" l="1"/>
  <c r="L1724" i="13" s="1"/>
  <c r="I1725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47" i="14" l="1"/>
  <c r="L1747" i="14" s="1"/>
  <c r="I1748" i="14" s="1"/>
  <c r="K1725" i="13"/>
  <c r="L1725" i="13" s="1"/>
  <c r="I1726" i="13" s="1"/>
  <c r="J1911" i="13" a="1"/>
  <c r="J1911" i="13" s="1"/>
  <c r="N1912" i="13"/>
  <c r="M1915" i="14"/>
  <c r="M1914" i="13"/>
  <c r="J1910" i="14" a="1"/>
  <c r="J1910" i="14" s="1"/>
  <c r="N1911" i="14"/>
  <c r="K1748" i="14" l="1"/>
  <c r="L1748" i="14" s="1"/>
  <c r="I1749" i="14" s="1"/>
  <c r="M1915" i="13"/>
  <c r="N1912" i="14"/>
  <c r="J1911" i="14" a="1"/>
  <c r="J1911" i="14" s="1"/>
  <c r="K1726" i="13"/>
  <c r="L1726" i="13" s="1"/>
  <c r="I1727" i="13" s="1"/>
  <c r="M1916" i="14"/>
  <c r="J1912" i="13" a="1"/>
  <c r="J1912" i="13" s="1"/>
  <c r="N1913" i="13"/>
  <c r="K1749" i="14" l="1"/>
  <c r="L1749" i="14" s="1"/>
  <c r="I1750" i="14" s="1"/>
  <c r="N1914" i="13"/>
  <c r="J1913" i="13" a="1"/>
  <c r="J1913" i="13" s="1"/>
  <c r="K1727" i="13"/>
  <c r="L1727" i="13" s="1"/>
  <c r="I1728" i="13" s="1"/>
  <c r="M1916" i="13"/>
  <c r="M1917" i="14"/>
  <c r="J1912" i="14" a="1"/>
  <c r="J1912" i="14" s="1"/>
  <c r="N1913" i="14"/>
  <c r="K1728" i="13" l="1"/>
  <c r="L1728" i="13" s="1"/>
  <c r="I1729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M1918" i="13" l="1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/>
  <c r="L1729" i="13" s="1"/>
  <c r="I1730" i="13" s="1"/>
  <c r="K1752" i="14" l="1"/>
  <c r="L1752" i="14" s="1"/>
  <c r="I1753" i="14" s="1"/>
  <c r="K1730" i="13"/>
  <c r="L1730" i="13" s="1"/>
  <c r="I1731" i="13" s="1"/>
  <c r="J1916" i="13" a="1"/>
  <c r="J1916" i="13" s="1"/>
  <c r="N1917" i="13"/>
  <c r="M1920" i="14"/>
  <c r="N1916" i="14"/>
  <c r="J1915" i="14" a="1"/>
  <c r="J1915" i="14" s="1"/>
  <c r="M1919" i="13"/>
  <c r="K1731" i="13" l="1"/>
  <c r="L1731" i="13" s="1"/>
  <c r="I1732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54" i="14" l="1"/>
  <c r="L1754" i="14" s="1"/>
  <c r="I1755" i="14" s="1"/>
  <c r="K1732" i="13"/>
  <c r="L1732" i="13" s="1"/>
  <c r="I1733" i="13" s="1"/>
  <c r="M1922" i="14"/>
  <c r="M1921" i="13"/>
  <c r="J1917" i="14" a="1"/>
  <c r="J1917" i="14" s="1"/>
  <c r="N1918" i="14"/>
  <c r="J1918" i="13" a="1"/>
  <c r="J1918" i="13" s="1"/>
  <c r="N1919" i="13"/>
  <c r="K1733" i="13" l="1"/>
  <c r="L1733" i="13" s="1"/>
  <c r="I1734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56" i="14" l="1"/>
  <c r="L1756" i="14" s="1"/>
  <c r="I1757" i="14" s="1"/>
  <c r="K1734" i="13"/>
  <c r="L1734" i="13" s="1"/>
  <c r="I1735" i="13" s="1"/>
  <c r="J1920" i="13" a="1"/>
  <c r="J1920" i="13" s="1"/>
  <c r="N1921" i="13"/>
  <c r="N1920" i="14"/>
  <c r="J1919" i="14" a="1"/>
  <c r="J1919" i="14" s="1"/>
  <c r="M1924" i="14"/>
  <c r="M1923" i="13"/>
  <c r="K1757" i="14" l="1"/>
  <c r="L1757" i="14" s="1"/>
  <c r="I1758" i="14" s="1"/>
  <c r="M1924" i="13"/>
  <c r="K1735" i="13"/>
  <c r="L1735" i="13" s="1"/>
  <c r="I1736" i="13" s="1"/>
  <c r="N1922" i="13"/>
  <c r="J1921" i="13" a="1"/>
  <c r="J1921" i="13" s="1"/>
  <c r="J1920" i="14" a="1"/>
  <c r="J1920" i="14" s="1"/>
  <c r="N1921" i="14"/>
  <c r="M1925" i="14"/>
  <c r="K1736" i="13" l="1"/>
  <c r="L1736" i="13" s="1"/>
  <c r="I1737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59" i="14" l="1"/>
  <c r="L1759" i="14" s="1"/>
  <c r="I1760" i="14" s="1"/>
  <c r="K1737" i="13"/>
  <c r="L1737" i="13" s="1"/>
  <c r="I1738" i="13" s="1"/>
  <c r="J1923" i="13" a="1"/>
  <c r="J1923" i="13" s="1"/>
  <c r="N1924" i="13"/>
  <c r="M1926" i="13"/>
  <c r="J1922" i="14" a="1"/>
  <c r="J1922" i="14" s="1"/>
  <c r="N1923" i="14"/>
  <c r="M1927" i="14"/>
  <c r="K1738" i="13" l="1"/>
  <c r="L1738" i="13" s="1"/>
  <c r="I1739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9" i="13" l="1"/>
  <c r="L1739" i="13" s="1"/>
  <c r="I1740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62" i="14" l="1"/>
  <c r="L1762" i="14" s="1"/>
  <c r="I1763" i="14" s="1"/>
  <c r="K1740" i="13"/>
  <c r="L1740" i="13" s="1"/>
  <c r="I1741" i="13" s="1"/>
  <c r="M1929" i="13"/>
  <c r="J1926" i="13" a="1"/>
  <c r="J1926" i="13" s="1"/>
  <c r="N1927" i="13"/>
  <c r="J1925" i="14" a="1"/>
  <c r="J1925" i="14" s="1"/>
  <c r="N1926" i="14"/>
  <c r="M1930" i="14"/>
  <c r="K1741" i="13" l="1"/>
  <c r="L1741" i="13" s="1"/>
  <c r="I1742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64" i="14" l="1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/>
  <c r="L1742" i="13" s="1"/>
  <c r="I1743" i="13" s="1"/>
  <c r="K1743" i="13" l="1"/>
  <c r="L1743" i="13" s="1"/>
  <c r="I1744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4" i="13" l="1"/>
  <c r="L1744" i="13" s="1"/>
  <c r="I1745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67" i="14" l="1"/>
  <c r="L1767" i="14" s="1"/>
  <c r="I1768" i="14" s="1"/>
  <c r="K1745" i="13"/>
  <c r="L1745" i="13" s="1"/>
  <c r="I1746" i="13" s="1"/>
  <c r="J1931" i="13" a="1"/>
  <c r="J1931" i="13" s="1"/>
  <c r="N1932" i="13"/>
  <c r="M1934" i="13"/>
  <c r="M1935" i="14"/>
  <c r="J1930" i="14" a="1"/>
  <c r="J1930" i="14" s="1"/>
  <c r="N1931" i="14"/>
  <c r="K1746" i="13" l="1"/>
  <c r="L1746" i="13" s="1"/>
  <c r="I1747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7" i="13" l="1"/>
  <c r="L1747" i="13" s="1"/>
  <c r="I1748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8" i="13" l="1"/>
  <c r="L1748" i="13" s="1"/>
  <c r="I1749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9" i="13" l="1"/>
  <c r="L1749" i="13" s="1"/>
  <c r="I1750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50" i="13" l="1"/>
  <c r="L1750" i="13" s="1"/>
  <c r="I1751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1" i="13" l="1"/>
  <c r="L1751" i="13" s="1"/>
  <c r="I1752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74" i="14" l="1"/>
  <c r="L1774" i="14" s="1"/>
  <c r="I1775" i="14" s="1"/>
  <c r="K1752" i="13"/>
  <c r="L1752" i="13" s="1"/>
  <c r="I1753" i="13" s="1"/>
  <c r="J1937" i="14" a="1"/>
  <c r="J1937" i="14" s="1"/>
  <c r="N1938" i="14"/>
  <c r="M1942" i="14"/>
  <c r="M1941" i="13"/>
  <c r="J1938" i="13" a="1"/>
  <c r="J1938" i="13" s="1"/>
  <c r="N1939" i="13"/>
  <c r="K1753" i="13" l="1"/>
  <c r="L1753" i="13" s="1"/>
  <c r="I1754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4" i="13" l="1"/>
  <c r="L1754" i="13" s="1"/>
  <c r="I1755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77" i="14" l="1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/>
  <c r="L1755" i="13" s="1"/>
  <c r="I1756" i="13" s="1"/>
  <c r="K1756" i="13" l="1"/>
  <c r="L1756" i="13" s="1"/>
  <c r="I1757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7" i="13" l="1"/>
  <c r="L1757" i="13" s="1"/>
  <c r="I1758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80" i="14" l="1"/>
  <c r="L1780" i="14" s="1"/>
  <c r="I1781" i="14" s="1"/>
  <c r="K1758" i="13"/>
  <c r="L1758" i="13" s="1"/>
  <c r="I1759" i="13" s="1"/>
  <c r="N1944" i="14"/>
  <c r="J1943" i="14" a="1"/>
  <c r="J1943" i="14" s="1"/>
  <c r="M1948" i="14"/>
  <c r="M1947" i="13"/>
  <c r="J1944" i="13" a="1"/>
  <c r="J1944" i="13" s="1"/>
  <c r="N1945" i="13"/>
  <c r="K1759" i="13" l="1"/>
  <c r="L1759" i="13" s="1"/>
  <c r="I1760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82" i="14" l="1"/>
  <c r="L1782" i="14" s="1"/>
  <c r="I1783" i="14" s="1"/>
  <c r="K1760" i="13"/>
  <c r="L1760" i="13" s="1"/>
  <c r="I1761" i="13" s="1"/>
  <c r="J1946" i="13" a="1"/>
  <c r="J1946" i="13" s="1"/>
  <c r="N1947" i="13"/>
  <c r="J1945" i="14" a="1"/>
  <c r="J1945" i="14" s="1"/>
  <c r="N1946" i="14"/>
  <c r="M1949" i="13"/>
  <c r="M1950" i="14"/>
  <c r="K1761" i="13" l="1"/>
  <c r="L1761" i="13" s="1"/>
  <c r="I1762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84" i="14" l="1"/>
  <c r="L1784" i="14" s="1"/>
  <c r="I1785" i="14" s="1"/>
  <c r="K1762" i="13"/>
  <c r="L1762" i="13" s="1"/>
  <c r="I1763" i="13" s="1"/>
  <c r="J1948" i="13" a="1"/>
  <c r="J1948" i="13" s="1"/>
  <c r="N1949" i="13"/>
  <c r="N1948" i="14"/>
  <c r="J1947" i="14" a="1"/>
  <c r="J1947" i="14" s="1"/>
  <c r="M1951" i="13"/>
  <c r="M1952" i="14"/>
  <c r="K1763" i="13" l="1"/>
  <c r="L1763" i="13" s="1"/>
  <c r="I1764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4" i="13" l="1"/>
  <c r="L1764" i="13" s="1"/>
  <c r="I1765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87" i="14" l="1"/>
  <c r="L1787" i="14" s="1"/>
  <c r="I1788" i="14" s="1"/>
  <c r="K1765" i="13"/>
  <c r="L1765" i="13" s="1"/>
  <c r="I1766" i="13" s="1"/>
  <c r="J1950" i="14" a="1"/>
  <c r="J1950" i="14" s="1"/>
  <c r="N1951" i="14"/>
  <c r="M1955" i="14"/>
  <c r="M1954" i="13"/>
  <c r="J1951" i="13" a="1"/>
  <c r="J1951" i="13" s="1"/>
  <c r="N1952" i="13"/>
  <c r="K1766" i="13" l="1"/>
  <c r="L1766" i="13" s="1"/>
  <c r="I1767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7" i="13" l="1"/>
  <c r="L1767" i="13" s="1"/>
  <c r="I1768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90" i="14" l="1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/>
  <c r="L1768" i="13" s="1"/>
  <c r="I1769" i="13" s="1"/>
  <c r="K1769" i="13" l="1"/>
  <c r="L1769" i="13" s="1"/>
  <c r="I1770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92" i="14" l="1"/>
  <c r="L1792" i="14" s="1"/>
  <c r="I1793" i="14" s="1"/>
  <c r="K1770" i="13"/>
  <c r="L1770" i="13" s="1"/>
  <c r="I1771" i="13" s="1"/>
  <c r="M1959" i="13"/>
  <c r="J1956" i="13" a="1"/>
  <c r="J1956" i="13" s="1"/>
  <c r="N1957" i="13"/>
  <c r="N1956" i="14"/>
  <c r="J1955" i="14" a="1"/>
  <c r="J1955" i="14" s="1"/>
  <c r="M1960" i="14"/>
  <c r="K1771" i="13" l="1"/>
  <c r="L1771" i="13" s="1"/>
  <c r="I1772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94" i="14" l="1"/>
  <c r="L1794" i="14" s="1"/>
  <c r="I1795" i="14" s="1"/>
  <c r="K1772" i="13"/>
  <c r="L1772" i="13" s="1"/>
  <c r="I1773" i="13" s="1"/>
  <c r="M1961" i="13"/>
  <c r="M1962" i="14"/>
  <c r="J1957" i="14" a="1"/>
  <c r="J1957" i="14" s="1"/>
  <c r="N1958" i="14"/>
  <c r="J1958" i="13" a="1"/>
  <c r="J1958" i="13" s="1"/>
  <c r="N1959" i="13"/>
  <c r="K1773" i="13" l="1"/>
  <c r="L1773" i="13" s="1"/>
  <c r="I1774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4" i="13" l="1"/>
  <c r="L1774" i="13" s="1"/>
  <c r="I1775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97" i="14" l="1"/>
  <c r="L1797" i="14" s="1"/>
  <c r="I1798" i="14" s="1"/>
  <c r="K1775" i="13"/>
  <c r="L1775" i="13" s="1"/>
  <c r="I1776" i="13" s="1"/>
  <c r="M1965" i="14"/>
  <c r="J1960" i="14" a="1"/>
  <c r="J1960" i="14" s="1"/>
  <c r="N1961" i="14"/>
  <c r="N1962" i="13"/>
  <c r="J1961" i="13" a="1"/>
  <c r="J1961" i="13" s="1"/>
  <c r="M1964" i="13"/>
  <c r="K1776" i="13" l="1"/>
  <c r="L1776" i="13" s="1"/>
  <c r="I1777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99" i="14" l="1"/>
  <c r="L1799" i="14" s="1"/>
  <c r="I1800" i="14" s="1"/>
  <c r="K1777" i="13"/>
  <c r="L1777" i="13" s="1"/>
  <c r="I1778" i="13" s="1"/>
  <c r="M1967" i="14"/>
  <c r="M1966" i="13"/>
  <c r="J1962" i="14" a="1"/>
  <c r="J1962" i="14" s="1"/>
  <c r="N1963" i="14"/>
  <c r="J1963" i="13" a="1"/>
  <c r="J1963" i="13" s="1"/>
  <c r="N1964" i="13"/>
  <c r="K1778" i="13" l="1"/>
  <c r="L1778" i="13" s="1"/>
  <c r="I1779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801" i="14" l="1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/>
  <c r="L1779" i="13" s="1"/>
  <c r="I1780" i="13" s="1"/>
  <c r="K1780" i="13" l="1"/>
  <c r="L1780" i="13" s="1"/>
  <c r="I1781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803" i="14" l="1"/>
  <c r="L1803" i="14" s="1"/>
  <c r="I1804" i="14" s="1"/>
  <c r="K1781" i="13"/>
  <c r="L1781" i="13" s="1"/>
  <c r="I1782" i="13" s="1"/>
  <c r="M1970" i="13"/>
  <c r="M1971" i="14"/>
  <c r="J1967" i="13" a="1"/>
  <c r="J1967" i="13" s="1"/>
  <c r="N1968" i="13"/>
  <c r="J1966" i="14" a="1"/>
  <c r="J1966" i="14" s="1"/>
  <c r="N1967" i="14"/>
  <c r="K1782" i="13" l="1"/>
  <c r="L1782" i="13" s="1"/>
  <c r="I1783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3" i="13" l="1"/>
  <c r="L1783" i="13" s="1"/>
  <c r="I1784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806" i="14" l="1"/>
  <c r="L1806" i="14" s="1"/>
  <c r="I1807" i="14" s="1"/>
  <c r="K1784" i="13"/>
  <c r="L1784" i="13" s="1"/>
  <c r="I1785" i="13" s="1"/>
  <c r="M1973" i="13"/>
  <c r="J1969" i="14" a="1"/>
  <c r="J1969" i="14" s="1"/>
  <c r="N1970" i="14"/>
  <c r="J1970" i="13" a="1"/>
  <c r="J1970" i="13" s="1"/>
  <c r="N1971" i="13"/>
  <c r="M1974" i="14"/>
  <c r="K1807" i="14" l="1"/>
  <c r="L1807" i="14" s="1"/>
  <c r="I1808" i="14" s="1"/>
  <c r="J1970" i="14" a="1"/>
  <c r="J1970" i="14" s="1"/>
  <c r="N1971" i="14"/>
  <c r="M1975" i="14"/>
  <c r="K1785" i="13"/>
  <c r="L1785" i="13" s="1"/>
  <c r="I1786" i="13" s="1"/>
  <c r="J1971" i="13" a="1"/>
  <c r="J1971" i="13" s="1"/>
  <c r="N1972" i="13"/>
  <c r="M1974" i="13"/>
  <c r="K1786" i="13" l="1"/>
  <c r="L1786" i="13" s="1"/>
  <c r="I1787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809" i="14" l="1"/>
  <c r="L1809" i="14" s="1"/>
  <c r="I1810" i="14" s="1"/>
  <c r="K1787" i="13"/>
  <c r="L1787" i="13" s="1"/>
  <c r="I1788" i="13" s="1"/>
  <c r="N1974" i="13"/>
  <c r="J1973" i="13" a="1"/>
  <c r="J1973" i="13" s="1"/>
  <c r="M1977" i="14"/>
  <c r="M1976" i="13"/>
  <c r="J1972" i="14" a="1"/>
  <c r="J1972" i="14" s="1"/>
  <c r="N1973" i="14"/>
  <c r="K1788" i="13" l="1"/>
  <c r="L1788" i="13" s="1"/>
  <c r="I1789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9" i="13" l="1"/>
  <c r="L1789" i="13" s="1"/>
  <c r="I1790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90" i="13" l="1"/>
  <c r="L1790" i="13" s="1"/>
  <c r="I1791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1" i="13" l="1"/>
  <c r="L1791" i="13" s="1"/>
  <c r="I1792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814" i="14" l="1"/>
  <c r="L1814" i="14" s="1"/>
  <c r="I1815" i="14" s="1"/>
  <c r="K1792" i="13"/>
  <c r="L1792" i="13" s="1"/>
  <c r="I1793" i="13" s="1"/>
  <c r="J1977" i="14" a="1"/>
  <c r="J1977" i="14" s="1"/>
  <c r="N1978" i="14"/>
  <c r="M1981" i="13"/>
  <c r="J1978" i="13" a="1"/>
  <c r="J1978" i="13" s="1"/>
  <c r="N1979" i="13"/>
  <c r="M1982" i="14"/>
  <c r="K1815" i="14" l="1"/>
  <c r="L1815" i="14" s="1"/>
  <c r="I1816" i="14" s="1"/>
  <c r="K1793" i="13"/>
  <c r="L1793" i="13" s="1"/>
  <c r="I1794" i="13" s="1"/>
  <c r="J1979" i="13" a="1"/>
  <c r="J1979" i="13" s="1"/>
  <c r="N1980" i="13"/>
  <c r="J1978" i="14" a="1"/>
  <c r="J1978" i="14" s="1"/>
  <c r="N1979" i="14"/>
  <c r="M1983" i="14"/>
  <c r="M1982" i="13"/>
  <c r="K1794" i="13" l="1"/>
  <c r="L1794" i="13" s="1"/>
  <c r="I1795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5" i="13" l="1"/>
  <c r="L1795" i="13" s="1"/>
  <c r="I1796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6" i="13" l="1"/>
  <c r="L1796" i="13" s="1"/>
  <c r="I1797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819" i="14" l="1"/>
  <c r="L1819" i="14" s="1"/>
  <c r="I1820" i="14" s="1"/>
  <c r="K1797" i="13"/>
  <c r="L1797" i="13" s="1"/>
  <c r="I1798" i="13" s="1"/>
  <c r="J1982" i="14" a="1"/>
  <c r="J1982" i="14" s="1"/>
  <c r="N1983" i="14"/>
  <c r="J1983" i="13" a="1"/>
  <c r="J1983" i="13" s="1"/>
  <c r="N1984" i="13"/>
  <c r="M1986" i="13"/>
  <c r="M1987" i="14"/>
  <c r="K1798" i="13" l="1"/>
  <c r="L1798" i="13" s="1"/>
  <c r="I1799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821" i="14" l="1"/>
  <c r="L1821" i="14" s="1"/>
  <c r="I1822" i="14" s="1"/>
  <c r="K1799" i="13"/>
  <c r="L1799" i="13" s="1"/>
  <c r="I1800" i="13" s="1"/>
  <c r="M1988" i="13"/>
  <c r="M1989" i="14"/>
  <c r="N1986" i="13"/>
  <c r="J1985" i="13" a="1"/>
  <c r="J1985" i="13" s="1"/>
  <c r="J1984" i="14" a="1"/>
  <c r="J1984" i="14" s="1"/>
  <c r="N1985" i="14"/>
  <c r="K1800" i="13" l="1"/>
  <c r="L1800" i="13" s="1"/>
  <c r="I1801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23" i="14" l="1"/>
  <c r="L1823" i="14" s="1"/>
  <c r="I1824" i="14" s="1"/>
  <c r="K1801" i="13"/>
  <c r="L1801" i="13" s="1"/>
  <c r="I1802" i="13" s="1"/>
  <c r="J1986" i="14" a="1"/>
  <c r="J1986" i="14" s="1"/>
  <c r="N1987" i="14"/>
  <c r="J1987" i="13" a="1"/>
  <c r="J1987" i="13" s="1"/>
  <c r="N1988" i="13"/>
  <c r="M1991" i="14"/>
  <c r="M1990" i="13"/>
  <c r="K1802" i="13" l="1"/>
  <c r="L1802" i="13" s="1"/>
  <c r="I1803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25" i="14" l="1"/>
  <c r="L1825" i="14" s="1"/>
  <c r="I1826" i="14" s="1"/>
  <c r="K1803" i="13"/>
  <c r="L1803" i="13" s="1"/>
  <c r="I1804" i="13" s="1"/>
  <c r="N1990" i="13"/>
  <c r="J1989" i="13" a="1"/>
  <c r="J1989" i="13" s="1"/>
  <c r="J1988" i="14" a="1"/>
  <c r="J1988" i="14" s="1"/>
  <c r="N1989" i="14"/>
  <c r="M1992" i="13"/>
  <c r="M1993" i="14"/>
  <c r="K1826" i="14" l="1"/>
  <c r="L1826" i="14" s="1"/>
  <c r="I1827" i="14" s="1"/>
  <c r="K1804" i="13"/>
  <c r="L1804" i="13" s="1"/>
  <c r="I1805" i="13" s="1"/>
  <c r="M1993" i="13"/>
  <c r="J1989" i="14" a="1"/>
  <c r="J1989" i="14" s="1"/>
  <c r="N1990" i="14"/>
  <c r="M1994" i="14"/>
  <c r="J1990" i="13" a="1"/>
  <c r="J1990" i="13" s="1"/>
  <c r="N1991" i="13"/>
  <c r="K1827" i="14" l="1"/>
  <c r="L1827" i="14" s="1"/>
  <c r="I1828" i="14" s="1"/>
  <c r="K1805" i="13"/>
  <c r="L1805" i="13" s="1"/>
  <c r="I1806" i="13" s="1"/>
  <c r="J1991" i="13" a="1"/>
  <c r="J1991" i="13" s="1"/>
  <c r="N1992" i="13"/>
  <c r="J1990" i="14" a="1"/>
  <c r="J1990" i="14" s="1"/>
  <c r="N1991" i="14"/>
  <c r="M1995" i="14"/>
  <c r="M1994" i="13"/>
  <c r="K1828" i="14" l="1"/>
  <c r="L1828" i="14" s="1"/>
  <c r="I1829" i="14" s="1"/>
  <c r="K1806" i="13"/>
  <c r="L1806" i="13" s="1"/>
  <c r="I1807" i="13" s="1"/>
  <c r="N1992" i="14"/>
  <c r="J1991" i="14" a="1"/>
  <c r="J1991" i="14" s="1"/>
  <c r="M1996" i="14"/>
  <c r="M1995" i="13"/>
  <c r="J1992" i="13" a="1"/>
  <c r="J1992" i="13" s="1"/>
  <c r="N1993" i="13"/>
  <c r="K1807" i="13" l="1"/>
  <c r="L1807" i="13" s="1"/>
  <c r="I1808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30" i="14" l="1"/>
  <c r="L1830" i="14" s="1"/>
  <c r="I1831" i="14" s="1"/>
  <c r="K1808" i="13"/>
  <c r="L1808" i="13" s="1"/>
  <c r="I1809" i="13" s="1"/>
  <c r="J1993" i="14" a="1"/>
  <c r="J1993" i="14" s="1"/>
  <c r="N1994" i="14"/>
  <c r="M1997" i="13"/>
  <c r="M1998" i="14"/>
  <c r="J1994" i="13" a="1"/>
  <c r="J1994" i="13" s="1"/>
  <c r="N1995" i="13"/>
  <c r="K1809" i="13" l="1"/>
  <c r="L1809" i="13" s="1"/>
  <c r="I1810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10" i="13" l="1"/>
  <c r="L1810" i="13" s="1"/>
  <c r="I1811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33" i="14" l="1"/>
  <c r="L1833" i="14" s="1"/>
  <c r="I1834" i="14" s="1"/>
  <c r="K1811" i="13"/>
  <c r="L1811" i="13" s="1"/>
  <c r="I1812" i="13" s="1"/>
  <c r="N1998" i="13"/>
  <c r="J1997" i="13" a="1"/>
  <c r="J1997" i="13" s="1"/>
  <c r="M2001" i="14"/>
  <c r="J1996" i="14" a="1"/>
  <c r="J1996" i="14" s="1"/>
  <c r="N1997" i="14"/>
  <c r="M2000" i="13"/>
  <c r="K1834" i="14" l="1"/>
  <c r="L1834" i="14" s="1"/>
  <c r="I1835" i="14" s="1"/>
  <c r="K1812" i="13"/>
  <c r="L1812" i="13" s="1"/>
  <c r="I1813" i="13" s="1"/>
  <c r="J1997" i="14" a="1"/>
  <c r="J1997" i="14" s="1"/>
  <c r="N1998" i="14"/>
  <c r="M2001" i="13"/>
  <c r="M2002" i="14"/>
  <c r="J1998" i="13" a="1"/>
  <c r="J1998" i="13" s="1"/>
  <c r="N1999" i="13"/>
  <c r="K1835" i="14" l="1"/>
  <c r="L1835" i="14" s="1"/>
  <c r="I1836" i="14" s="1"/>
  <c r="K1813" i="13"/>
  <c r="L1813" i="13" s="1"/>
  <c r="I1814" i="13" s="1"/>
  <c r="J1999" i="13" a="1"/>
  <c r="J1999" i="13" s="1"/>
  <c r="N2000" i="13"/>
  <c r="J1998" i="14" a="1"/>
  <c r="J1998" i="14" s="1"/>
  <c r="N1999" i="14"/>
  <c r="M2002" i="13"/>
  <c r="M2003" i="14"/>
  <c r="K1814" i="13" l="1"/>
  <c r="L1814" i="13" s="1"/>
  <c r="I1815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37" i="14" l="1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/>
  <c r="L1815" i="13" s="1"/>
  <c r="I1816" i="13" s="1"/>
  <c r="K1816" i="13" l="1"/>
  <c r="L1816" i="13" s="1"/>
  <c r="I1817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39" i="14" l="1"/>
  <c r="L1839" i="14" s="1"/>
  <c r="I1840" i="14" s="1"/>
  <c r="K1817" i="13"/>
  <c r="L1817" i="13" s="1"/>
  <c r="I1818" i="13" s="1"/>
  <c r="J2002" i="14" a="1"/>
  <c r="J2002" i="14" s="1"/>
  <c r="N2003" i="14"/>
  <c r="J2003" i="13" a="1"/>
  <c r="J2003" i="13" s="1"/>
  <c r="N2004" i="13"/>
  <c r="M2007" i="14"/>
  <c r="M2006" i="13"/>
  <c r="K1818" i="13" l="1"/>
  <c r="L1818" i="13" s="1"/>
  <c r="I1819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41" i="14" l="1"/>
  <c r="L1841" i="14" s="1"/>
  <c r="I1842" i="14" s="1"/>
  <c r="K1819" i="13"/>
  <c r="L1819" i="13" s="1"/>
  <c r="I1820" i="13" s="1"/>
  <c r="N2006" i="13"/>
  <c r="J2005" i="13" a="1"/>
  <c r="J2005" i="13" s="1"/>
  <c r="M2008" i="13"/>
  <c r="J2004" i="14" a="1"/>
  <c r="J2004" i="14" s="1"/>
  <c r="N2005" i="14"/>
  <c r="M2009" i="14"/>
  <c r="K1820" i="13" l="1"/>
  <c r="L1820" i="13" s="1"/>
  <c r="I1821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43" i="14" l="1"/>
  <c r="L1843" i="14" s="1"/>
  <c r="I1844" i="14" s="1"/>
  <c r="K1821" i="13"/>
  <c r="L1821" i="13" s="1"/>
  <c r="I1822" i="13" s="1"/>
  <c r="M2011" i="14"/>
  <c r="J2007" i="13" a="1"/>
  <c r="J2007" i="13" s="1"/>
  <c r="N2008" i="13"/>
  <c r="J2006" i="14" a="1"/>
  <c r="J2006" i="14" s="1"/>
  <c r="N2007" i="14"/>
  <c r="M2010" i="13"/>
  <c r="K1822" i="13" l="1"/>
  <c r="L1822" i="13" s="1"/>
  <c r="I1823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45" i="14" l="1"/>
  <c r="L1845" i="14" s="1"/>
  <c r="I1846" i="14" s="1"/>
  <c r="K1823" i="13"/>
  <c r="L1823" i="13" s="1"/>
  <c r="I1824" i="13" s="1"/>
  <c r="M2012" i="13"/>
  <c r="M2013" i="14"/>
  <c r="J2008" i="14" a="1"/>
  <c r="J2008" i="14" s="1"/>
  <c r="N2009" i="14"/>
  <c r="N2010" i="13"/>
  <c r="J2009" i="13" a="1"/>
  <c r="J2009" i="13" s="1"/>
  <c r="K1824" i="13" l="1"/>
  <c r="L1824" i="13" s="1"/>
  <c r="I1825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47" i="14" l="1"/>
  <c r="L1847" i="14" s="1"/>
  <c r="I1848" i="14" s="1"/>
  <c r="K1825" i="13"/>
  <c r="L1825" i="13" s="1"/>
  <c r="I1826" i="13" s="1"/>
  <c r="J2010" i="14" a="1"/>
  <c r="J2010" i="14" s="1"/>
  <c r="N2011" i="14"/>
  <c r="M2015" i="14"/>
  <c r="M2014" i="13"/>
  <c r="J2011" i="13" a="1"/>
  <c r="J2011" i="13" s="1"/>
  <c r="N2012" i="13"/>
  <c r="K1826" i="13" l="1"/>
  <c r="L1826" i="13" s="1"/>
  <c r="I1827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49" i="14" l="1"/>
  <c r="L1849" i="14" s="1"/>
  <c r="I1850" i="14" s="1"/>
  <c r="K1827" i="13"/>
  <c r="L1827" i="13" s="1"/>
  <c r="I1828" i="13" s="1"/>
  <c r="M2016" i="13"/>
  <c r="M2017" i="14"/>
  <c r="N2014" i="13"/>
  <c r="J2013" i="13" a="1"/>
  <c r="J2013" i="13" s="1"/>
  <c r="J2012" i="14" a="1"/>
  <c r="J2012" i="14" s="1"/>
  <c r="N2013" i="14"/>
  <c r="K1828" i="13" l="1"/>
  <c r="L1828" i="13" s="1"/>
  <c r="I1829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51" i="14" l="1"/>
  <c r="L1851" i="14" s="1"/>
  <c r="I1852" i="14" s="1"/>
  <c r="K1829" i="13"/>
  <c r="L1829" i="13" s="1"/>
  <c r="I1830" i="13" s="1"/>
  <c r="J2015" i="13" a="1"/>
  <c r="J2015" i="13" s="1"/>
  <c r="N2016" i="13"/>
  <c r="M2018" i="13"/>
  <c r="J2014" i="14" a="1"/>
  <c r="J2014" i="14" s="1"/>
  <c r="N2015" i="14"/>
  <c r="M2019" i="14"/>
  <c r="K1830" i="13" l="1"/>
  <c r="L1830" i="13" s="1"/>
  <c r="I1831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53" i="14" l="1"/>
  <c r="L1853" i="14" s="1"/>
  <c r="I1854" i="14" s="1"/>
  <c r="K1831" i="13"/>
  <c r="L1831" i="13" s="1"/>
  <c r="I1832" i="13" s="1"/>
  <c r="M2021" i="14"/>
  <c r="N2018" i="13"/>
  <c r="J2017" i="13" a="1"/>
  <c r="J2017" i="13" s="1"/>
  <c r="M2020" i="13"/>
  <c r="J2016" i="14" a="1"/>
  <c r="J2016" i="14" s="1"/>
  <c r="N2017" i="14"/>
  <c r="K1832" i="13" l="1"/>
  <c r="L1832" i="13" s="1"/>
  <c r="I1833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55" i="14" l="1"/>
  <c r="L1855" i="14" s="1"/>
  <c r="I1856" i="14" s="1"/>
  <c r="K1833" i="13"/>
  <c r="L1833" i="13" s="1"/>
  <c r="I1834" i="13" s="1"/>
  <c r="M2023" i="14"/>
  <c r="J2019" i="13" a="1"/>
  <c r="J2019" i="13" s="1"/>
  <c r="N2020" i="13"/>
  <c r="M2022" i="13"/>
  <c r="J2018" i="14" a="1"/>
  <c r="J2018" i="14" s="1"/>
  <c r="N2019" i="14"/>
  <c r="K1834" i="13" l="1"/>
  <c r="L1834" i="13" s="1"/>
  <c r="I1835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57" i="14" l="1"/>
  <c r="L1857" i="14" s="1"/>
  <c r="I1858" i="14" s="1"/>
  <c r="K1835" i="13"/>
  <c r="L1835" i="13" s="1"/>
  <c r="I1836" i="13" s="1"/>
  <c r="J2020" i="14" a="1"/>
  <c r="J2020" i="14" s="1"/>
  <c r="N2021" i="14"/>
  <c r="N2022" i="13"/>
  <c r="J2021" i="13" a="1"/>
  <c r="J2021" i="13" s="1"/>
  <c r="M2025" i="14"/>
  <c r="M2024" i="13"/>
  <c r="K1836" i="13" l="1"/>
  <c r="L1836" i="13" s="1"/>
  <c r="I1837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59" i="14" l="1"/>
  <c r="L1859" i="14" s="1"/>
  <c r="I1860" i="14" s="1"/>
  <c r="K1837" i="13"/>
  <c r="L1837" i="13" s="1"/>
  <c r="I1838" i="13" s="1"/>
  <c r="J2023" i="13" a="1"/>
  <c r="J2023" i="13" s="1"/>
  <c r="N2024" i="13"/>
  <c r="J2022" i="14" a="1"/>
  <c r="J2022" i="14" s="1"/>
  <c r="N2023" i="14"/>
  <c r="M2027" i="14"/>
  <c r="M2026" i="13"/>
  <c r="K1838" i="13" l="1"/>
  <c r="L1838" i="13" s="1"/>
  <c r="I1839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61" i="14" l="1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/>
  <c r="L1839" i="13" s="1"/>
  <c r="I1840" i="13" s="1"/>
  <c r="K1840" i="13" l="1"/>
  <c r="L1840" i="13" s="1"/>
  <c r="I1841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63" i="14" l="1"/>
  <c r="L1863" i="14" s="1"/>
  <c r="I1864" i="14" s="1"/>
  <c r="K1841" i="13"/>
  <c r="L1841" i="13" s="1"/>
  <c r="I1842" i="13" s="1"/>
  <c r="J2027" i="13" a="1"/>
  <c r="J2027" i="13" s="1"/>
  <c r="N2028" i="13"/>
  <c r="M2031" i="14"/>
  <c r="J2026" i="14" a="1"/>
  <c r="J2026" i="14" s="1"/>
  <c r="N2027" i="14"/>
  <c r="M2030" i="13"/>
  <c r="K1842" i="13" l="1"/>
  <c r="L1842" i="13" s="1"/>
  <c r="I1843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3" i="13" l="1"/>
  <c r="L1843" i="13" s="1"/>
  <c r="I1844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66" i="14" l="1"/>
  <c r="L1866" i="14" s="1"/>
  <c r="I1867" i="14" s="1"/>
  <c r="K1844" i="13"/>
  <c r="L1844" i="13" s="1"/>
  <c r="I1845" i="13" s="1"/>
  <c r="M2033" i="13"/>
  <c r="M2034" i="14"/>
  <c r="J2029" i="14" a="1"/>
  <c r="J2029" i="14" s="1"/>
  <c r="N2030" i="14"/>
  <c r="J2030" i="13" a="1"/>
  <c r="J2030" i="13" s="1"/>
  <c r="N2031" i="13"/>
  <c r="K1845" i="13" l="1"/>
  <c r="L1845" i="13" s="1"/>
  <c r="I1846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68" i="14" l="1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/>
  <c r="L1846" i="13" s="1"/>
  <c r="I1847" i="13" s="1"/>
  <c r="K1847" i="13" l="1"/>
  <c r="L1847" i="13" s="1"/>
  <c r="I1848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70" i="14" l="1"/>
  <c r="L1870" i="14" s="1"/>
  <c r="I1871" i="14" s="1"/>
  <c r="K1848" i="13"/>
  <c r="L1848" i="13" s="1"/>
  <c r="I1849" i="13" s="1"/>
  <c r="J2033" i="14" a="1"/>
  <c r="J2033" i="14" s="1"/>
  <c r="N2034" i="14"/>
  <c r="M2037" i="13"/>
  <c r="M2038" i="14"/>
  <c r="J2034" i="13" a="1"/>
  <c r="J2034" i="13" s="1"/>
  <c r="N2035" i="13"/>
  <c r="K1849" i="13" l="1"/>
  <c r="L1849" i="13" s="1"/>
  <c r="I1850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72" i="14" l="1"/>
  <c r="L1872" i="14" s="1"/>
  <c r="I1873" i="14" s="1"/>
  <c r="K1850" i="13"/>
  <c r="L1850" i="13" s="1"/>
  <c r="I1851" i="13" s="1"/>
  <c r="J2036" i="13" a="1"/>
  <c r="J2036" i="13" s="1"/>
  <c r="N2037" i="13"/>
  <c r="N2036" i="14"/>
  <c r="J2035" i="14" a="1"/>
  <c r="J2035" i="14" s="1"/>
  <c r="M2040" i="14"/>
  <c r="M2039" i="13"/>
  <c r="K1851" i="13" l="1"/>
  <c r="L1851" i="13" s="1"/>
  <c r="I1852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74" i="14" l="1"/>
  <c r="L1874" i="14" s="1"/>
  <c r="I1875" i="14" s="1"/>
  <c r="K1852" i="13"/>
  <c r="L1852" i="13" s="1"/>
  <c r="I1853" i="13" s="1"/>
  <c r="J2037" i="14" a="1"/>
  <c r="J2037" i="14" s="1"/>
  <c r="N2038" i="14"/>
  <c r="M2042" i="14"/>
  <c r="M2041" i="13"/>
  <c r="J2038" i="13" a="1"/>
  <c r="J2038" i="13" s="1"/>
  <c r="N2039" i="13"/>
  <c r="K1853" i="13" l="1"/>
  <c r="L1853" i="13" s="1"/>
  <c r="I1854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76" i="14" l="1"/>
  <c r="L1876" i="14" s="1"/>
  <c r="I1877" i="14" s="1"/>
  <c r="K1854" i="13"/>
  <c r="L1854" i="13" s="1"/>
  <c r="I1855" i="13" s="1"/>
  <c r="N2040" i="14"/>
  <c r="J2039" i="14" a="1"/>
  <c r="J2039" i="14" s="1"/>
  <c r="J2040" i="13" a="1"/>
  <c r="J2040" i="13" s="1"/>
  <c r="N2041" i="13"/>
  <c r="M2043" i="13"/>
  <c r="M2044" i="14"/>
  <c r="K1855" i="13" l="1"/>
  <c r="L1855" i="13" s="1"/>
  <c r="I1856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78" i="14" l="1"/>
  <c r="L1878" i="14" s="1"/>
  <c r="I1879" i="14" s="1"/>
  <c r="K1856" i="13"/>
  <c r="L1856" i="13" s="1"/>
  <c r="I1857" i="13" s="1"/>
  <c r="J2041" i="14" a="1"/>
  <c r="J2041" i="14" s="1"/>
  <c r="N2042" i="14"/>
  <c r="M2046" i="14"/>
  <c r="M2045" i="13"/>
  <c r="J2042" i="13" a="1"/>
  <c r="J2042" i="13" s="1"/>
  <c r="N2043" i="13"/>
  <c r="K1879" i="14" l="1"/>
  <c r="L1879" i="14" s="1"/>
  <c r="I1880" i="14" s="1"/>
  <c r="K1857" i="13"/>
  <c r="L1857" i="13" s="1"/>
  <c r="I1858" i="13" s="1"/>
  <c r="M2046" i="13"/>
  <c r="J2043" i="13" a="1"/>
  <c r="J2043" i="13" s="1"/>
  <c r="N2044" i="13"/>
  <c r="M2047" i="14"/>
  <c r="J2042" i="14" a="1"/>
  <c r="J2042" i="14" s="1"/>
  <c r="N2043" i="14"/>
  <c r="K1858" i="13" l="1"/>
  <c r="L1858" i="13" s="1"/>
  <c r="I1859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81" i="14" l="1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/>
  <c r="L1859" i="13" s="1"/>
  <c r="I1860" i="13" s="1"/>
  <c r="K1860" i="13" l="1"/>
  <c r="L1860" i="13" s="1"/>
  <c r="I1861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83" i="14" l="1"/>
  <c r="L1883" i="14" s="1"/>
  <c r="I1884" i="14" s="1"/>
  <c r="K1861" i="13"/>
  <c r="L1861" i="13" s="1"/>
  <c r="I1862" i="13" s="1"/>
  <c r="M2051" i="14"/>
  <c r="M2050" i="13"/>
  <c r="J2047" i="13" a="1"/>
  <c r="J2047" i="13" s="1"/>
  <c r="N2048" i="13"/>
  <c r="J2046" i="14" a="1"/>
  <c r="J2046" i="14" s="1"/>
  <c r="N2047" i="14"/>
  <c r="K1884" i="14" l="1"/>
  <c r="L1884" i="14" s="1"/>
  <c r="I1885" i="14" s="1"/>
  <c r="K1862" i="13"/>
  <c r="L1862" i="13" s="1"/>
  <c r="I1863" i="13" s="1"/>
  <c r="N2048" i="14"/>
  <c r="J2047" i="14" a="1"/>
  <c r="J2047" i="14" s="1"/>
  <c r="M2051" i="13"/>
  <c r="J2048" i="13" a="1"/>
  <c r="J2048" i="13" s="1"/>
  <c r="N2049" i="13"/>
  <c r="M2052" i="14"/>
  <c r="K1863" i="13" l="1"/>
  <c r="L1863" i="13" s="1"/>
  <c r="I1864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86" i="14" l="1"/>
  <c r="L1886" i="14" s="1"/>
  <c r="I1887" i="14" s="1"/>
  <c r="K1864" i="13"/>
  <c r="L1864" i="13" s="1"/>
  <c r="I1865" i="13" s="1"/>
  <c r="J2049" i="14" a="1"/>
  <c r="J2049" i="14" s="1"/>
  <c r="N2050" i="14"/>
  <c r="M2054" i="14"/>
  <c r="M2053" i="13"/>
  <c r="J2050" i="13" a="1"/>
  <c r="J2050" i="13" s="1"/>
  <c r="N2051" i="13"/>
  <c r="K1887" i="14" l="1"/>
  <c r="L1887" i="14" s="1"/>
  <c r="I1888" i="14" s="1"/>
  <c r="K1865" i="13"/>
  <c r="L1865" i="13" s="1"/>
  <c r="I1866" i="13" s="1"/>
  <c r="M2054" i="13"/>
  <c r="M2055" i="14"/>
  <c r="J2051" i="13" a="1"/>
  <c r="J2051" i="13" s="1"/>
  <c r="N2052" i="13"/>
  <c r="J2050" i="14" a="1"/>
  <c r="J2050" i="14" s="1"/>
  <c r="N2051" i="14"/>
  <c r="K1866" i="13" l="1"/>
  <c r="L1866" i="13" s="1"/>
  <c r="I1867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89" i="14" l="1"/>
  <c r="L1889" i="14" s="1"/>
  <c r="I1890" i="14" s="1"/>
  <c r="K1867" i="13"/>
  <c r="L1867" i="13" s="1"/>
  <c r="I1868" i="13" s="1"/>
  <c r="N2054" i="13"/>
  <c r="J2053" i="13" a="1"/>
  <c r="J2053" i="13" s="1"/>
  <c r="J2052" i="14" a="1"/>
  <c r="J2052" i="14" s="1"/>
  <c r="N2053" i="14"/>
  <c r="M2056" i="13"/>
  <c r="M2057" i="14"/>
  <c r="K1868" i="13" l="1"/>
  <c r="L1868" i="13" s="1"/>
  <c r="I1869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9" i="13" l="1"/>
  <c r="L1869" i="13" s="1"/>
  <c r="I1870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92" i="14" l="1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/>
  <c r="L1870" i="13" s="1"/>
  <c r="I1871" i="13" s="1"/>
  <c r="K1871" i="13" l="1"/>
  <c r="L1871" i="13" s="1"/>
  <c r="I1872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2" i="13" l="1"/>
  <c r="L1872" i="13" s="1"/>
  <c r="I1873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95" i="14" l="1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/>
  <c r="L1873" i="13" s="1"/>
  <c r="I1874" i="13" s="1"/>
  <c r="K1874" i="13" l="1"/>
  <c r="L1874" i="13" s="1"/>
  <c r="I1875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5" i="13" l="1"/>
  <c r="L1875" i="13" s="1"/>
  <c r="I1876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98" i="14" l="1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/>
  <c r="L1876" i="13" s="1"/>
  <c r="I1877" i="13" s="1"/>
  <c r="K1877" i="13" l="1"/>
  <c r="L1877" i="13" s="1"/>
  <c r="I1878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900" i="14" l="1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/>
  <c r="L1878" i="13" s="1"/>
  <c r="I1879" i="13" s="1"/>
  <c r="K1879" i="13" l="1"/>
  <c r="L1879" i="13" s="1"/>
  <c r="I1880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902" i="14" l="1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/>
  <c r="L1880" i="13" s="1"/>
  <c r="I1881" i="13" s="1"/>
  <c r="K1903" i="14" l="1"/>
  <c r="L1903" i="14" s="1"/>
  <c r="I1904" i="14" s="1"/>
  <c r="K1881" i="13"/>
  <c r="L1881" i="13" s="1"/>
  <c r="I1882" i="13" s="1"/>
  <c r="J2066" i="14" a="1"/>
  <c r="J2066" i="14" s="1"/>
  <c r="N2067" i="14"/>
  <c r="M2070" i="13"/>
  <c r="M2071" i="14"/>
  <c r="J2067" i="13" a="1"/>
  <c r="J2067" i="13" s="1"/>
  <c r="N2068" i="13"/>
  <c r="K1882" i="13" l="1"/>
  <c r="L1882" i="13" s="1"/>
  <c r="I1883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905" i="14" l="1"/>
  <c r="L1905" i="14" s="1"/>
  <c r="I1906" i="14" s="1"/>
  <c r="K1883" i="13"/>
  <c r="L1883" i="13" s="1"/>
  <c r="I1884" i="13" s="1"/>
  <c r="M2072" i="13"/>
  <c r="N2070" i="13"/>
  <c r="J2069" i="13" a="1"/>
  <c r="J2069" i="13" s="1"/>
  <c r="J2068" i="14" a="1"/>
  <c r="J2068" i="14" s="1"/>
  <c r="N2069" i="14"/>
  <c r="M2073" i="14"/>
  <c r="K1884" i="13" l="1"/>
  <c r="L1884" i="13" s="1"/>
  <c r="I1885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5" i="13" l="1"/>
  <c r="L1885" i="13" s="1"/>
  <c r="I1886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6" i="13" l="1"/>
  <c r="L1886" i="13" s="1"/>
  <c r="I1887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909" i="14" l="1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/>
  <c r="L1887" i="13" s="1"/>
  <c r="I1888" i="13" s="1"/>
  <c r="K1888" i="13" l="1"/>
  <c r="L1888" i="13" s="1"/>
  <c r="I1889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911" i="14" l="1"/>
  <c r="L1911" i="14" s="1"/>
  <c r="I1912" i="14" s="1"/>
  <c r="K1889" i="13"/>
  <c r="L1889" i="13" s="1"/>
  <c r="I1890" i="13" s="1"/>
  <c r="J2074" i="14" a="1"/>
  <c r="J2074" i="14" s="1"/>
  <c r="N2075" i="14"/>
  <c r="M2078" i="13"/>
  <c r="J2075" i="13" a="1"/>
  <c r="J2075" i="13" s="1"/>
  <c r="N2076" i="13"/>
  <c r="M2079" i="14"/>
  <c r="K1912" i="14" l="1"/>
  <c r="L1912" i="14" s="1"/>
  <c r="I1913" i="14" s="1"/>
  <c r="J2076" i="13" a="1"/>
  <c r="J2076" i="13" s="1"/>
  <c r="N2077" i="13"/>
  <c r="M2080" i="14"/>
  <c r="M2079" i="13"/>
  <c r="K1890" i="13"/>
  <c r="L1890" i="13" s="1"/>
  <c r="I1891" i="13" s="1"/>
  <c r="N2076" i="14"/>
  <c r="J2075" i="14" a="1"/>
  <c r="J2075" i="14" s="1"/>
  <c r="K1891" i="13" l="1"/>
  <c r="L1891" i="13" s="1"/>
  <c r="I1892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2" i="13" l="1"/>
  <c r="L1892" i="13" s="1"/>
  <c r="I1893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915" i="14" l="1"/>
  <c r="L1915" i="14" s="1"/>
  <c r="I1916" i="14" s="1"/>
  <c r="K1893" i="13"/>
  <c r="L1893" i="13" s="1"/>
  <c r="I1894" i="13" s="1"/>
  <c r="J2079" i="13" a="1"/>
  <c r="J2079" i="13" s="1"/>
  <c r="N2080" i="13"/>
  <c r="M2083" i="14"/>
  <c r="J2078" i="14" a="1"/>
  <c r="J2078" i="14" s="1"/>
  <c r="N2079" i="14"/>
  <c r="M2082" i="13"/>
  <c r="K1916" i="14" l="1"/>
  <c r="L1916" i="14" s="1"/>
  <c r="I1917" i="14" s="1"/>
  <c r="J2080" i="13" a="1"/>
  <c r="J2080" i="13" s="1"/>
  <c r="N2081" i="13"/>
  <c r="K1894" i="13"/>
  <c r="L1894" i="13" s="1"/>
  <c r="I1895" i="13" s="1"/>
  <c r="N2080" i="14"/>
  <c r="J2079" i="14" a="1"/>
  <c r="J2079" i="14" s="1"/>
  <c r="M2083" i="13"/>
  <c r="M2084" i="14"/>
  <c r="K1895" i="13" l="1"/>
  <c r="L1895" i="13" s="1"/>
  <c r="I1896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918" i="14" l="1"/>
  <c r="L1918" i="14" s="1"/>
  <c r="I1919" i="14" s="1"/>
  <c r="K1896" i="13"/>
  <c r="L1896" i="13" s="1"/>
  <c r="I1897" i="13" s="1"/>
  <c r="J2081" i="14" a="1"/>
  <c r="J2081" i="14" s="1"/>
  <c r="N2082" i="14"/>
  <c r="M2085" i="13"/>
  <c r="M2086" i="14"/>
  <c r="J2082" i="13" a="1"/>
  <c r="J2082" i="13" s="1"/>
  <c r="N2083" i="13"/>
  <c r="K1919" i="14" l="1"/>
  <c r="L1919" i="14" s="1"/>
  <c r="I1920" i="14" s="1"/>
  <c r="J2083" i="13" a="1"/>
  <c r="J2083" i="13" s="1"/>
  <c r="N2084" i="13"/>
  <c r="M2086" i="13"/>
  <c r="K1897" i="13"/>
  <c r="L1897" i="13" s="1"/>
  <c r="I1898" i="13" s="1"/>
  <c r="M2087" i="14"/>
  <c r="J2082" i="14" a="1"/>
  <c r="J2082" i="14" s="1"/>
  <c r="N2083" i="14"/>
  <c r="K1898" i="13" l="1"/>
  <c r="L1898" i="13" s="1"/>
  <c r="I1899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9" i="13" l="1"/>
  <c r="L1899" i="13" s="1"/>
  <c r="I1900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922" i="14" l="1"/>
  <c r="L1922" i="14" s="1"/>
  <c r="I1923" i="14" s="1"/>
  <c r="K1900" i="13"/>
  <c r="L1900" i="13" s="1"/>
  <c r="I1901" i="13" s="1"/>
  <c r="J2085" i="14" a="1"/>
  <c r="J2085" i="14" s="1"/>
  <c r="N2086" i="14"/>
  <c r="J2086" i="13" a="1"/>
  <c r="J2086" i="13" s="1"/>
  <c r="N2087" i="13"/>
  <c r="M2089" i="13"/>
  <c r="M2090" i="14"/>
  <c r="K1901" i="13" l="1"/>
  <c r="L1901" i="13" s="1"/>
  <c r="I1902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2" i="13" l="1"/>
  <c r="L1902" i="13" s="1"/>
  <c r="I1903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25" i="14" l="1"/>
  <c r="L1925" i="14" s="1"/>
  <c r="I1926" i="14" s="1"/>
  <c r="K1903" i="13"/>
  <c r="L1903" i="13" s="1"/>
  <c r="I1904" i="13" s="1"/>
  <c r="J2088" i="14" a="1"/>
  <c r="J2088" i="14" s="1"/>
  <c r="N2089" i="14"/>
  <c r="M2093" i="14"/>
  <c r="N2090" i="13"/>
  <c r="J2089" i="13" a="1"/>
  <c r="J2089" i="13" s="1"/>
  <c r="M2092" i="13"/>
  <c r="K1904" i="13" l="1"/>
  <c r="L1904" i="13" s="1"/>
  <c r="I1905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27" i="14" l="1"/>
  <c r="L1927" i="14" s="1"/>
  <c r="I1928" i="14" s="1"/>
  <c r="K1905" i="13"/>
  <c r="L1905" i="13" s="1"/>
  <c r="I1906" i="13" s="1"/>
  <c r="J2090" i="14" a="1"/>
  <c r="J2090" i="14" s="1"/>
  <c r="N2091" i="14"/>
  <c r="M2094" i="13"/>
  <c r="M2095" i="14"/>
  <c r="J2091" i="13" a="1"/>
  <c r="J2091" i="13" s="1"/>
  <c r="N2092" i="13"/>
  <c r="K1928" i="14" l="1"/>
  <c r="L1928" i="14" s="1"/>
  <c r="I1929" i="14" s="1"/>
  <c r="K1906" i="13"/>
  <c r="L1906" i="13" s="1"/>
  <c r="I1907" i="13" s="1"/>
  <c r="M2096" i="14"/>
  <c r="M2095" i="13"/>
  <c r="J2092" i="13" a="1"/>
  <c r="J2092" i="13" s="1"/>
  <c r="N2093" i="13"/>
  <c r="N2092" i="14"/>
  <c r="J2091" i="14" a="1"/>
  <c r="J2091" i="14" s="1"/>
  <c r="K1929" i="14" l="1"/>
  <c r="L1929" i="14" s="1"/>
  <c r="I1930" i="14" s="1"/>
  <c r="K1907" i="13"/>
  <c r="L1907" i="13" s="1"/>
  <c r="I1908" i="13" s="1"/>
  <c r="J2092" i="14" a="1"/>
  <c r="J2092" i="14" s="1"/>
  <c r="N2093" i="14"/>
  <c r="M2096" i="13"/>
  <c r="N2094" i="13"/>
  <c r="J2093" i="13" a="1"/>
  <c r="J2093" i="13" s="1"/>
  <c r="M2097" i="14"/>
  <c r="K1930" i="14" l="1"/>
  <c r="L1930" i="14" s="1"/>
  <c r="I1931" i="14" s="1"/>
  <c r="K1908" i="13"/>
  <c r="L1908" i="13" s="1"/>
  <c r="I1909" i="13" s="1"/>
  <c r="J2094" i="13" a="1"/>
  <c r="J2094" i="13" s="1"/>
  <c r="N2095" i="13"/>
  <c r="M2097" i="13"/>
  <c r="M2098" i="14"/>
  <c r="J2093" i="14" a="1"/>
  <c r="J2093" i="14" s="1"/>
  <c r="N2094" i="14"/>
  <c r="K1909" i="13" l="1"/>
  <c r="L1909" i="13" s="1"/>
  <c r="I1910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10" i="13" l="1"/>
  <c r="L1910" i="13" s="1"/>
  <c r="I1911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1" i="13" l="1"/>
  <c r="L1911" i="13" s="1"/>
  <c r="I1912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34" i="14" l="1"/>
  <c r="L1934" i="14" s="1"/>
  <c r="I1935" i="14" s="1"/>
  <c r="K1912" i="13"/>
  <c r="L1912" i="13" s="1"/>
  <c r="I1913" i="13" s="1"/>
  <c r="J2097" i="14" a="1"/>
  <c r="J2097" i="14" s="1"/>
  <c r="N2098" i="14"/>
  <c r="M2101" i="13"/>
  <c r="M2102" i="14"/>
  <c r="J2098" i="13" a="1"/>
  <c r="J2098" i="13" s="1"/>
  <c r="N2099" i="13"/>
  <c r="K1913" i="13" l="1"/>
  <c r="L1913" i="13" s="1"/>
  <c r="I1914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36" i="14" l="1"/>
  <c r="L1936" i="14" s="1"/>
  <c r="I1937" i="14" s="1"/>
  <c r="K1914" i="13"/>
  <c r="L1914" i="13" s="1"/>
  <c r="I1915" i="13" s="1"/>
  <c r="J2100" i="13" a="1"/>
  <c r="J2100" i="13" s="1"/>
  <c r="N2101" i="13"/>
  <c r="N2100" i="14"/>
  <c r="J2099" i="14" a="1"/>
  <c r="J2099" i="14" s="1"/>
  <c r="M2103" i="13"/>
  <c r="M2104" i="14"/>
  <c r="K1915" i="13" l="1"/>
  <c r="L1915" i="13" s="1"/>
  <c r="I1916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38" i="14" l="1"/>
  <c r="L1938" i="14" s="1"/>
  <c r="I1939" i="14" s="1"/>
  <c r="K1916" i="13"/>
  <c r="L1916" i="13" s="1"/>
  <c r="I1917" i="13" s="1"/>
  <c r="J2101" i="14" a="1"/>
  <c r="J2101" i="14" s="1"/>
  <c r="N2102" i="14"/>
  <c r="J2102" i="13" a="1"/>
  <c r="J2102" i="13" s="1"/>
  <c r="N2103" i="13"/>
  <c r="M2105" i="13"/>
  <c r="M2106" i="14"/>
  <c r="K1917" i="13" l="1"/>
  <c r="L1917" i="13" s="1"/>
  <c r="I1918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8" i="13" l="1"/>
  <c r="L1918" i="13" s="1"/>
  <c r="I1919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41" i="14" l="1"/>
  <c r="L1941" i="14" s="1"/>
  <c r="I1942" i="14" s="1"/>
  <c r="K1919" i="13"/>
  <c r="L1919" i="13" s="1"/>
  <c r="I1920" i="13" s="1"/>
  <c r="N2106" i="13"/>
  <c r="J2105" i="13" a="1"/>
  <c r="J2105" i="13" s="1"/>
  <c r="J2104" i="14" a="1"/>
  <c r="J2104" i="14" s="1"/>
  <c r="N2105" i="14"/>
  <c r="M2108" i="13"/>
  <c r="M2109" i="14"/>
  <c r="K1920" i="13" l="1"/>
  <c r="L1920" i="13" s="1"/>
  <c r="I1921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1" i="13" l="1"/>
  <c r="L1921" i="13" s="1"/>
  <c r="I1922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44" i="14" l="1"/>
  <c r="L1944" i="14" s="1"/>
  <c r="I1945" i="14" s="1"/>
  <c r="K1922" i="13"/>
  <c r="L1922" i="13" s="1"/>
  <c r="I1923" i="13" s="1"/>
  <c r="N2108" i="14"/>
  <c r="J2107" i="14" a="1"/>
  <c r="J2107" i="14" s="1"/>
  <c r="M2112" i="14"/>
  <c r="M2111" i="13"/>
  <c r="J2108" i="13" a="1"/>
  <c r="J2108" i="13" s="1"/>
  <c r="N2109" i="13"/>
  <c r="K1923" i="13" l="1"/>
  <c r="L1923" i="13" s="1"/>
  <c r="I1924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46" i="14" l="1"/>
  <c r="L1946" i="14" s="1"/>
  <c r="I1947" i="14" s="1"/>
  <c r="K1924" i="13"/>
  <c r="L1924" i="13" s="1"/>
  <c r="I1925" i="13" s="1"/>
  <c r="J2109" i="14" a="1"/>
  <c r="J2109" i="14" s="1"/>
  <c r="N2110" i="14"/>
  <c r="M2114" i="14"/>
  <c r="M2113" i="13"/>
  <c r="J2110" i="13" a="1"/>
  <c r="J2110" i="13" s="1"/>
  <c r="N2111" i="13"/>
  <c r="K1925" i="13" l="1"/>
  <c r="L1925" i="13" s="1"/>
  <c r="I1926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6" i="13" l="1"/>
  <c r="L1926" i="13" s="1"/>
  <c r="I1927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7" i="13" l="1"/>
  <c r="L1927" i="13" s="1"/>
  <c r="I1928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50" i="14" l="1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/>
  <c r="L1928" i="13" s="1"/>
  <c r="I1929" i="13" s="1"/>
  <c r="K1929" i="13" l="1"/>
  <c r="L1929" i="13" s="1"/>
  <c r="I1930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52" i="14" l="1"/>
  <c r="L1952" i="14" s="1"/>
  <c r="I1953" i="14" s="1"/>
  <c r="K1930" i="13"/>
  <c r="L1930" i="13" s="1"/>
  <c r="I1931" i="13" s="1"/>
  <c r="J2116" i="13" a="1"/>
  <c r="J2116" i="13" s="1"/>
  <c r="N2117" i="13"/>
  <c r="N2116" i="14"/>
  <c r="J2115" i="14" a="1"/>
  <c r="J2115" i="14" s="1"/>
  <c r="M2120" i="14"/>
  <c r="M2119" i="13"/>
  <c r="K1953" i="14" l="1"/>
  <c r="L1953" i="14" s="1"/>
  <c r="I1954" i="14" s="1"/>
  <c r="J2116" i="14" a="1"/>
  <c r="J2116" i="14" s="1"/>
  <c r="N2117" i="14"/>
  <c r="K1931" i="13"/>
  <c r="L1931" i="13" s="1"/>
  <c r="I1932" i="13" s="1"/>
  <c r="M2121" i="14"/>
  <c r="M2120" i="13"/>
  <c r="N2118" i="13"/>
  <c r="J2117" i="13" a="1"/>
  <c r="J2117" i="13" s="1"/>
  <c r="K1932" i="13" l="1"/>
  <c r="L1932" i="13" s="1"/>
  <c r="I1933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3" i="13" l="1"/>
  <c r="L1933" i="13" s="1"/>
  <c r="I1934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4" i="13" l="1"/>
  <c r="L1934" i="13" s="1"/>
  <c r="I1935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57" i="14" l="1"/>
  <c r="L1957" i="14" s="1"/>
  <c r="I1958" i="14" s="1"/>
  <c r="K1935" i="13"/>
  <c r="L1935" i="13" s="1"/>
  <c r="I1936" i="13" s="1"/>
  <c r="N2122" i="13"/>
  <c r="J2121" i="13" a="1"/>
  <c r="J2121" i="13" s="1"/>
  <c r="M2124" i="13"/>
  <c r="J2120" i="14" a="1"/>
  <c r="J2120" i="14" s="1"/>
  <c r="N2121" i="14"/>
  <c r="M2125" i="14"/>
  <c r="K1936" i="13" l="1"/>
  <c r="L1936" i="13" s="1"/>
  <c r="I1937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59" i="14" l="1"/>
  <c r="L1959" i="14" s="1"/>
  <c r="I1960" i="14" s="1"/>
  <c r="K1937" i="13"/>
  <c r="L1937" i="13" s="1"/>
  <c r="I1938" i="13" s="1"/>
  <c r="J2123" i="13" a="1"/>
  <c r="J2123" i="13" s="1"/>
  <c r="N2124" i="13"/>
  <c r="M2127" i="14"/>
  <c r="M2126" i="13"/>
  <c r="J2122" i="14" a="1"/>
  <c r="J2122" i="14" s="1"/>
  <c r="N2123" i="14"/>
  <c r="K1938" i="13" l="1"/>
  <c r="L1938" i="13" s="1"/>
  <c r="I1939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61" i="14" l="1"/>
  <c r="L1961" i="14" s="1"/>
  <c r="I1962" i="14" s="1"/>
  <c r="K1939" i="13"/>
  <c r="L1939" i="13" s="1"/>
  <c r="I1940" i="13" s="1"/>
  <c r="N2126" i="13"/>
  <c r="J2125" i="13" a="1"/>
  <c r="J2125" i="13" s="1"/>
  <c r="M2129" i="14"/>
  <c r="M2128" i="13"/>
  <c r="J2124" i="14" a="1"/>
  <c r="J2124" i="14" s="1"/>
  <c r="N2125" i="14"/>
  <c r="K1940" i="13" l="1"/>
  <c r="L1940" i="13" s="1"/>
  <c r="I1941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1" i="13" l="1"/>
  <c r="L1941" i="13" s="1"/>
  <c r="I1942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2" i="13" l="1"/>
  <c r="L1942" i="13" s="1"/>
  <c r="I1943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3" i="13" l="1"/>
  <c r="L1943" i="13" s="1"/>
  <c r="I1944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4" i="13" l="1"/>
  <c r="L1944" i="13" s="1"/>
  <c r="I1945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67" i="14" l="1"/>
  <c r="L1967" i="14" s="1"/>
  <c r="I1968" i="14" s="1"/>
  <c r="K1945" i="13"/>
  <c r="L1945" i="13" s="1"/>
  <c r="I1946" i="13" s="1"/>
  <c r="J2131" i="13" a="1"/>
  <c r="J2131" i="13" s="1"/>
  <c r="N2132" i="13"/>
  <c r="J2130" i="14" a="1"/>
  <c r="J2130" i="14" s="1"/>
  <c r="N2131" i="14"/>
  <c r="M2135" i="14"/>
  <c r="M2134" i="13"/>
  <c r="K1946" i="13" l="1"/>
  <c r="L1946" i="13" s="1"/>
  <c r="I1947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69" i="14" l="1"/>
  <c r="L1969" i="14" s="1"/>
  <c r="I1970" i="14" s="1"/>
  <c r="K1947" i="13"/>
  <c r="L1947" i="13" s="1"/>
  <c r="I1948" i="13" s="1"/>
  <c r="N2134" i="13"/>
  <c r="J2133" i="13" a="1"/>
  <c r="J2133" i="13" s="1"/>
  <c r="J2132" i="14" a="1"/>
  <c r="J2132" i="14" s="1"/>
  <c r="N2133" i="14"/>
  <c r="M2136" i="13"/>
  <c r="M2137" i="14"/>
  <c r="K1970" i="14" l="1"/>
  <c r="L1970" i="14" s="1"/>
  <c r="I1971" i="14" s="1"/>
  <c r="J2133" i="14" a="1"/>
  <c r="J2133" i="14" s="1"/>
  <c r="N2134" i="14"/>
  <c r="K1948" i="13"/>
  <c r="L1948" i="13" s="1"/>
  <c r="I1949" i="13" s="1"/>
  <c r="M2138" i="14"/>
  <c r="M2137" i="13"/>
  <c r="J2134" i="13" a="1"/>
  <c r="J2134" i="13" s="1"/>
  <c r="N2135" i="13"/>
  <c r="K1949" i="13" l="1"/>
  <c r="L1949" i="13" s="1"/>
  <c r="I1950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72" i="14" l="1"/>
  <c r="L1972" i="14" s="1"/>
  <c r="I1973" i="14" s="1"/>
  <c r="K1950" i="13"/>
  <c r="L1950" i="13" s="1"/>
  <c r="I1951" i="13" s="1"/>
  <c r="M2139" i="13"/>
  <c r="M2140" i="14"/>
  <c r="J2136" i="13" a="1"/>
  <c r="J2136" i="13" s="1"/>
  <c r="N2137" i="13"/>
  <c r="N2136" i="14"/>
  <c r="J2135" i="14" a="1"/>
  <c r="J2135" i="14" s="1"/>
  <c r="K1951" i="13" l="1"/>
  <c r="L1951" i="13" s="1"/>
  <c r="I1952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2" i="13" l="1"/>
  <c r="L1952" i="13" s="1"/>
  <c r="I1953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75" i="14" l="1"/>
  <c r="L1975" i="14" s="1"/>
  <c r="I1976" i="14" s="1"/>
  <c r="K1953" i="13"/>
  <c r="L1953" i="13" s="1"/>
  <c r="I1954" i="13" s="1"/>
  <c r="M2143" i="14"/>
  <c r="M2142" i="13"/>
  <c r="J2139" i="13" a="1"/>
  <c r="J2139" i="13" s="1"/>
  <c r="N2140" i="13"/>
  <c r="J2138" i="14" a="1"/>
  <c r="J2138" i="14" s="1"/>
  <c r="N2139" i="14"/>
  <c r="K1976" i="14" l="1"/>
  <c r="L1976" i="14" s="1"/>
  <c r="I1977" i="14" s="1"/>
  <c r="N2140" i="14"/>
  <c r="J2139" i="14" a="1"/>
  <c r="J2139" i="14" s="1"/>
  <c r="K1954" i="13"/>
  <c r="L1954" i="13" s="1"/>
  <c r="I1955" i="13" s="1"/>
  <c r="J2140" i="13" a="1"/>
  <c r="J2140" i="13" s="1"/>
  <c r="N2141" i="13"/>
  <c r="M2143" i="13"/>
  <c r="M2144" i="14"/>
  <c r="K1955" i="13" l="1"/>
  <c r="L1955" i="13" s="1"/>
  <c r="I1956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6" i="13" l="1"/>
  <c r="L1956" i="13" s="1"/>
  <c r="I1957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7" i="13" l="1"/>
  <c r="L1957" i="13" s="1"/>
  <c r="I1958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80" i="14" l="1"/>
  <c r="L1980" i="14" s="1"/>
  <c r="I1981" i="14" s="1"/>
  <c r="K1958" i="13"/>
  <c r="L1958" i="13" s="1"/>
  <c r="I1959" i="13" s="1"/>
  <c r="J2144" i="13" a="1"/>
  <c r="J2144" i="13" s="1"/>
  <c r="N2145" i="13"/>
  <c r="M2147" i="13"/>
  <c r="M2148" i="14"/>
  <c r="N2144" i="14"/>
  <c r="J2143" i="14" a="1"/>
  <c r="J2143" i="14" s="1"/>
  <c r="K1981" i="14" l="1"/>
  <c r="L1981" i="14" s="1"/>
  <c r="I1982" i="14" s="1"/>
  <c r="K1959" i="13"/>
  <c r="L1959" i="13" s="1"/>
  <c r="I1960" i="13" s="1"/>
  <c r="N2146" i="13"/>
  <c r="J2145" i="13" a="1"/>
  <c r="J2145" i="13" s="1"/>
  <c r="J2144" i="14" a="1"/>
  <c r="J2144" i="14" s="1"/>
  <c r="N2145" i="14"/>
  <c r="M2148" i="13"/>
  <c r="M2149" i="14"/>
  <c r="K1960" i="13" l="1"/>
  <c r="L1960" i="13" s="1"/>
  <c r="I1961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83" i="14" l="1"/>
  <c r="L1983" i="14" s="1"/>
  <c r="I1984" i="14" s="1"/>
  <c r="K1961" i="13"/>
  <c r="L1961" i="13" s="1"/>
  <c r="I1962" i="13" s="1"/>
  <c r="J2146" i="14" a="1"/>
  <c r="J2146" i="14" s="1"/>
  <c r="N2147" i="14"/>
  <c r="J2147" i="13" a="1"/>
  <c r="J2147" i="13" s="1"/>
  <c r="N2148" i="13"/>
  <c r="M2151" i="14"/>
  <c r="M2150" i="13"/>
  <c r="K1962" i="13" l="1"/>
  <c r="L1962" i="13" s="1"/>
  <c r="I1963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3" i="13" l="1"/>
  <c r="L1963" i="13" s="1"/>
  <c r="I1964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86" i="14" l="1"/>
  <c r="L1986" i="14" s="1"/>
  <c r="I1987" i="14" s="1"/>
  <c r="K1964" i="13"/>
  <c r="L1964" i="13" s="1"/>
  <c r="I1965" i="13" s="1"/>
  <c r="M2153" i="13"/>
  <c r="J2149" i="14" a="1"/>
  <c r="J2149" i="14" s="1"/>
  <c r="N2150" i="14"/>
  <c r="J2150" i="13" a="1"/>
  <c r="J2150" i="13" s="1"/>
  <c r="N2151" i="13"/>
  <c r="M2154" i="14"/>
  <c r="K1987" i="14" l="1"/>
  <c r="L1987" i="14" s="1"/>
  <c r="I1988" i="14" s="1"/>
  <c r="J2151" i="13" a="1"/>
  <c r="J2151" i="13" s="1"/>
  <c r="N2152" i="13"/>
  <c r="M2155" i="14"/>
  <c r="J2150" i="14" a="1"/>
  <c r="J2150" i="14" s="1"/>
  <c r="N2151" i="14"/>
  <c r="K1965" i="13"/>
  <c r="L1965" i="13" s="1"/>
  <c r="I1966" i="13" s="1"/>
  <c r="M2154" i="13"/>
  <c r="K1966" i="13" l="1"/>
  <c r="L1966" i="13" s="1"/>
  <c r="I1967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7" i="13" l="1"/>
  <c r="L1967" i="13" s="1"/>
  <c r="I1968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8" i="13" l="1"/>
  <c r="L1968" i="13" s="1"/>
  <c r="I1969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91" i="14" l="1"/>
  <c r="L1991" i="14" s="1"/>
  <c r="I1992" i="14" s="1"/>
  <c r="K1969" i="13"/>
  <c r="L1969" i="13" s="1"/>
  <c r="I1970" i="13" s="1"/>
  <c r="J2154" i="14" a="1"/>
  <c r="J2154" i="14" s="1"/>
  <c r="N2155" i="14"/>
  <c r="J2155" i="13" a="1"/>
  <c r="J2155" i="13" s="1"/>
  <c r="N2156" i="13"/>
  <c r="M2159" i="14"/>
  <c r="M2158" i="13"/>
  <c r="K1970" i="13" l="1"/>
  <c r="L1970" i="13" s="1"/>
  <c r="I1971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93" i="14" l="1"/>
  <c r="L1993" i="14" s="1"/>
  <c r="I1994" i="14" s="1"/>
  <c r="K1971" i="13"/>
  <c r="L1971" i="13" s="1"/>
  <c r="I1972" i="13" s="1"/>
  <c r="N2158" i="13"/>
  <c r="J2157" i="13" a="1"/>
  <c r="J2157" i="13" s="1"/>
  <c r="J2156" i="14" a="1"/>
  <c r="J2156" i="14" s="1"/>
  <c r="N2157" i="14"/>
  <c r="M2161" i="14"/>
  <c r="M2160" i="13"/>
  <c r="K1994" i="14" l="1"/>
  <c r="L1994" i="14" s="1"/>
  <c r="I1995" i="14" s="1"/>
  <c r="M2161" i="13"/>
  <c r="J2157" i="14" a="1"/>
  <c r="J2157" i="14" s="1"/>
  <c r="N2158" i="14"/>
  <c r="K1972" i="13"/>
  <c r="L1972" i="13" s="1"/>
  <c r="I1973" i="13" s="1"/>
  <c r="M2162" i="14"/>
  <c r="J2158" i="13" a="1"/>
  <c r="J2158" i="13" s="1"/>
  <c r="N2159" i="13"/>
  <c r="K1995" i="14" l="1"/>
  <c r="L1995" i="14" s="1"/>
  <c r="I1996" i="14" s="1"/>
  <c r="J2159" i="13" a="1"/>
  <c r="J2159" i="13" s="1"/>
  <c r="N2160" i="13"/>
  <c r="K1973" i="13"/>
  <c r="L1973" i="13" s="1"/>
  <c r="I1974" i="13" s="1"/>
  <c r="M2162" i="13"/>
  <c r="M2163" i="14"/>
  <c r="J2158" i="14" a="1"/>
  <c r="J2158" i="14" s="1"/>
  <c r="N2159" i="14"/>
  <c r="K1974" i="13" l="1"/>
  <c r="L1974" i="13" s="1"/>
  <c r="I1975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5" i="13" l="1"/>
  <c r="L1975" i="13" s="1"/>
  <c r="I1976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98" i="14" l="1"/>
  <c r="L1998" i="14" s="1"/>
  <c r="I1999" i="14" s="1"/>
  <c r="K1976" i="13"/>
  <c r="L1976" i="13" s="1"/>
  <c r="I1977" i="13" s="1"/>
  <c r="J2161" i="14" a="1"/>
  <c r="J2161" i="14" s="1"/>
  <c r="N2162" i="14"/>
  <c r="J2162" i="13" a="1"/>
  <c r="J2162" i="13" s="1"/>
  <c r="N2163" i="13"/>
  <c r="M2165" i="13"/>
  <c r="M2166" i="14"/>
  <c r="K1999" i="14" l="1"/>
  <c r="L1999" i="14" s="1"/>
  <c r="I2000" i="14" s="1"/>
  <c r="M2167" i="14"/>
  <c r="J2163" i="13" a="1"/>
  <c r="J2163" i="13" s="1"/>
  <c r="N2164" i="13"/>
  <c r="K1977" i="13"/>
  <c r="L1977" i="13" s="1"/>
  <c r="I1978" i="13" s="1"/>
  <c r="J2162" i="14" a="1"/>
  <c r="J2162" i="14" s="1"/>
  <c r="N2163" i="14"/>
  <c r="M2166" i="13"/>
  <c r="K1978" i="13" l="1"/>
  <c r="L1978" i="13" s="1"/>
  <c r="I1979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2001" i="14" l="1"/>
  <c r="L2001" i="14" s="1"/>
  <c r="I2002" i="14" s="1"/>
  <c r="K1979" i="13"/>
  <c r="L1979" i="13" s="1"/>
  <c r="I1980" i="13" s="1"/>
  <c r="N2166" i="13"/>
  <c r="J2165" i="13" a="1"/>
  <c r="J2165" i="13" s="1"/>
  <c r="M2168" i="13"/>
  <c r="M2169" i="14"/>
  <c r="J2164" i="14" a="1"/>
  <c r="J2164" i="14" s="1"/>
  <c r="N2165" i="14"/>
  <c r="K1980" i="13" l="1"/>
  <c r="L1980" i="13" s="1"/>
  <c r="I1981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2003" i="14" l="1"/>
  <c r="L2003" i="14" s="1"/>
  <c r="I2004" i="14" s="1"/>
  <c r="K1981" i="13"/>
  <c r="L1981" i="13" s="1"/>
  <c r="I1982" i="13" s="1"/>
  <c r="J2167" i="13" a="1"/>
  <c r="J2167" i="13" s="1"/>
  <c r="N2168" i="13"/>
  <c r="J2166" i="14" a="1"/>
  <c r="J2166" i="14" s="1"/>
  <c r="N2167" i="14"/>
  <c r="M2171" i="14"/>
  <c r="M2170" i="13"/>
  <c r="K2004" i="14" l="1"/>
  <c r="L2004" i="14" s="1"/>
  <c r="I2005" i="14" s="1"/>
  <c r="N2168" i="14"/>
  <c r="J2167" i="14" a="1"/>
  <c r="J2167" i="14" s="1"/>
  <c r="K1982" i="13"/>
  <c r="L1982" i="13" s="1"/>
  <c r="I1983" i="13" s="1"/>
  <c r="J2168" i="13" a="1"/>
  <c r="J2168" i="13" s="1"/>
  <c r="N2169" i="13"/>
  <c r="M2171" i="13"/>
  <c r="M2172" i="14"/>
  <c r="K2005" i="14" l="1"/>
  <c r="L2005" i="14" s="1"/>
  <c r="I2006" i="14" s="1"/>
  <c r="K1983" i="13"/>
  <c r="L1983" i="13" s="1"/>
  <c r="I1984" i="13" s="1"/>
  <c r="J2168" i="14" a="1"/>
  <c r="J2168" i="14" s="1"/>
  <c r="N2169" i="14"/>
  <c r="N2170" i="13"/>
  <c r="J2169" i="13" a="1"/>
  <c r="J2169" i="13" s="1"/>
  <c r="M2173" i="14"/>
  <c r="M2172" i="13"/>
  <c r="K1984" i="13" l="1"/>
  <c r="L1984" i="13" s="1"/>
  <c r="I1985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2007" i="14" l="1"/>
  <c r="L2007" i="14" s="1"/>
  <c r="I2008" i="14" s="1"/>
  <c r="K1985" i="13"/>
  <c r="L1985" i="13" s="1"/>
  <c r="I1986" i="13" s="1"/>
  <c r="M2175" i="14"/>
  <c r="J2171" i="13" a="1"/>
  <c r="J2171" i="13" s="1"/>
  <c r="N2172" i="13"/>
  <c r="J2170" i="14" a="1"/>
  <c r="J2170" i="14" s="1"/>
  <c r="N2171" i="14"/>
  <c r="M2174" i="13"/>
  <c r="K1986" i="13" l="1"/>
  <c r="L1986" i="13" s="1"/>
  <c r="I1987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2009" i="14" l="1"/>
  <c r="L2009" i="14" s="1"/>
  <c r="I2010" i="14" s="1"/>
  <c r="K1987" i="13"/>
  <c r="L1987" i="13" s="1"/>
  <c r="I1988" i="13" s="1"/>
  <c r="N2174" i="13"/>
  <c r="J2173" i="13" a="1"/>
  <c r="J2173" i="13" s="1"/>
  <c r="M2176" i="13"/>
  <c r="M2177" i="14"/>
  <c r="J2172" i="14" a="1"/>
  <c r="J2172" i="14" s="1"/>
  <c r="N2173" i="14"/>
  <c r="K2010" i="14" l="1"/>
  <c r="L2010" i="14" s="1"/>
  <c r="I2011" i="14" s="1"/>
  <c r="J2173" i="14" a="1"/>
  <c r="J2173" i="14" s="1"/>
  <c r="N2174" i="14"/>
  <c r="M2177" i="13"/>
  <c r="K1988" i="13"/>
  <c r="L1988" i="13" s="1"/>
  <c r="I1989" i="13" s="1"/>
  <c r="M2178" i="14"/>
  <c r="J2174" i="13" a="1"/>
  <c r="J2174" i="13" s="1"/>
  <c r="N2175" i="13"/>
  <c r="K1989" i="13" l="1"/>
  <c r="L1989" i="13" s="1"/>
  <c r="I1990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2012" i="14" l="1"/>
  <c r="L2012" i="14" s="1"/>
  <c r="I2013" i="14" s="1"/>
  <c r="K1990" i="13"/>
  <c r="L1990" i="13" s="1"/>
  <c r="I1991" i="13" s="1"/>
  <c r="M2179" i="13"/>
  <c r="M2180" i="14"/>
  <c r="J2176" i="13" a="1"/>
  <c r="J2176" i="13" s="1"/>
  <c r="N2177" i="13"/>
  <c r="N2176" i="14"/>
  <c r="J2175" i="14" a="1"/>
  <c r="J2175" i="14" s="1"/>
  <c r="K1991" i="13" l="1"/>
  <c r="L1991" i="13" s="1"/>
  <c r="I1992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2" i="13" l="1"/>
  <c r="L1992" i="13" s="1"/>
  <c r="I1993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3" i="13" l="1"/>
  <c r="L1993" i="13" s="1"/>
  <c r="I1994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2016" i="14" l="1"/>
  <c r="L2016" i="14" s="1"/>
  <c r="I2017" i="14" s="1"/>
  <c r="K1994" i="13"/>
  <c r="L1994" i="13" s="1"/>
  <c r="I1995" i="13" s="1"/>
  <c r="N2180" i="14"/>
  <c r="J2179" i="14" a="1"/>
  <c r="J2179" i="14" s="1"/>
  <c r="J2180" i="13" a="1"/>
  <c r="J2180" i="13" s="1"/>
  <c r="N2181" i="13"/>
  <c r="M2184" i="14"/>
  <c r="M2183" i="13"/>
  <c r="K1995" i="13" l="1"/>
  <c r="L1995" i="13" s="1"/>
  <c r="I1996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6" i="13" l="1"/>
  <c r="L1996" i="13" s="1"/>
  <c r="I1997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7" i="13" l="1"/>
  <c r="L1997" i="13" s="1"/>
  <c r="I1998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8" i="13" l="1"/>
  <c r="L1998" i="13" s="1"/>
  <c r="I1999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2021" i="14" l="1"/>
  <c r="L2021" i="14" s="1"/>
  <c r="I2022" i="14" s="1"/>
  <c r="K1999" i="13"/>
  <c r="L1999" i="13" s="1"/>
  <c r="I2000" i="13" s="1"/>
  <c r="N2186" i="13"/>
  <c r="J2185" i="13" a="1"/>
  <c r="J2185" i="13" s="1"/>
  <c r="J2184" i="14" a="1"/>
  <c r="J2184" i="14" s="1"/>
  <c r="N2185" i="14"/>
  <c r="M2188" i="13"/>
  <c r="M2189" i="14"/>
  <c r="K2022" i="14" l="1"/>
  <c r="L2022" i="14" s="1"/>
  <c r="I2023" i="14" s="1"/>
  <c r="J2185" i="14" a="1"/>
  <c r="J2185" i="14" s="1"/>
  <c r="N2186" i="14"/>
  <c r="M2190" i="14"/>
  <c r="K2000" i="13"/>
  <c r="L2000" i="13" s="1"/>
  <c r="I2001" i="13" s="1"/>
  <c r="M2189" i="13"/>
  <c r="J2186" i="13" a="1"/>
  <c r="J2186" i="13" s="1"/>
  <c r="N2187" i="13"/>
  <c r="K2001" i="13" l="1"/>
  <c r="L2001" i="13" s="1"/>
  <c r="I2002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2" i="13" l="1"/>
  <c r="L2002" i="13" s="1"/>
  <c r="I2003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3" i="13" l="1"/>
  <c r="L2003" i="13" s="1"/>
  <c r="I2004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4" i="13" l="1"/>
  <c r="L2004" i="13" s="1"/>
  <c r="I2005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5" i="13" l="1"/>
  <c r="L2005" i="13" s="1"/>
  <c r="I2006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6" i="13" l="1"/>
  <c r="L2006" i="13" s="1"/>
  <c r="I2007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7" i="13" l="1"/>
  <c r="L2007" i="13" s="1"/>
  <c r="I2008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30" i="14" l="1"/>
  <c r="L2030" i="14" s="1"/>
  <c r="I2031" i="14" s="1"/>
  <c r="K2008" i="13"/>
  <c r="L2008" i="13" s="1"/>
  <c r="I2009" i="13" s="1"/>
  <c r="M2198" i="14"/>
  <c r="J2193" i="14" a="1"/>
  <c r="J2193" i="14" s="1"/>
  <c r="N2194" i="14"/>
  <c r="M2197" i="13"/>
  <c r="J2194" i="13" a="1"/>
  <c r="J2194" i="13" s="1"/>
  <c r="N2195" i="13"/>
  <c r="K2009" i="13" l="1"/>
  <c r="L2009" i="13" s="1"/>
  <c r="I2010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32" i="14" l="1"/>
  <c r="L2032" i="14" s="1"/>
  <c r="I2033" i="14" s="1"/>
  <c r="K2010" i="13"/>
  <c r="L2010" i="13" s="1"/>
  <c r="I2011" i="13" s="1"/>
  <c r="N2196" i="14"/>
  <c r="J2195" i="14" a="1"/>
  <c r="J2195" i="14" s="1"/>
  <c r="J2196" i="13" a="1"/>
  <c r="J2196" i="13" s="1"/>
  <c r="N2197" i="13"/>
  <c r="M2199" i="13"/>
  <c r="M2200" i="14"/>
  <c r="K2033" i="14" l="1"/>
  <c r="L2033" i="14" s="1"/>
  <c r="I2034" i="14" s="1"/>
  <c r="M2200" i="13"/>
  <c r="N2198" i="13"/>
  <c r="J2197" i="13" a="1"/>
  <c r="J2197" i="13" s="1"/>
  <c r="M2201" i="14"/>
  <c r="K2011" i="13"/>
  <c r="L2011" i="13" s="1"/>
  <c r="I2012" i="13" s="1"/>
  <c r="J2196" i="14" a="1"/>
  <c r="J2196" i="14" s="1"/>
  <c r="N2197" i="14"/>
  <c r="K2034" i="14" l="1"/>
  <c r="L2034" i="14" s="1"/>
  <c r="I2035" i="14" s="1"/>
  <c r="K2012" i="13"/>
  <c r="L2012" i="13" s="1"/>
  <c r="I2013" i="13" s="1"/>
  <c r="J2197" i="14" a="1"/>
  <c r="J2197" i="14" s="1"/>
  <c r="N2198" i="14"/>
  <c r="M2201" i="13"/>
  <c r="M2202" i="14"/>
  <c r="J2198" i="13" a="1"/>
  <c r="J2198" i="13" s="1"/>
  <c r="N2199" i="13"/>
  <c r="K2035" i="14" l="1"/>
  <c r="L2035" i="14" s="1"/>
  <c r="I2036" i="14" s="1"/>
  <c r="M2203" i="14"/>
  <c r="J2199" i="13" a="1"/>
  <c r="J2199" i="13" s="1"/>
  <c r="N2200" i="13"/>
  <c r="K2013" i="13"/>
  <c r="L2013" i="13" s="1"/>
  <c r="I2014" i="13" s="1"/>
  <c r="J2198" i="14" a="1"/>
  <c r="J2198" i="14" s="1"/>
  <c r="N2199" i="14"/>
  <c r="M2202" i="13"/>
  <c r="K2036" i="14" l="1"/>
  <c r="L2036" i="14" s="1"/>
  <c r="I2037" i="14" s="1"/>
  <c r="M2203" i="13"/>
  <c r="K2014" i="13"/>
  <c r="L2014" i="13" s="1"/>
  <c r="I2015" i="13" s="1"/>
  <c r="M2204" i="14"/>
  <c r="J2200" i="13" a="1"/>
  <c r="J2200" i="13" s="1"/>
  <c r="N2201" i="13"/>
  <c r="N2200" i="14"/>
  <c r="J2199" i="14" a="1"/>
  <c r="J2199" i="14" s="1"/>
  <c r="K2015" i="13" l="1"/>
  <c r="L2015" i="13" s="1"/>
  <c r="I2016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38" i="14" l="1"/>
  <c r="L2038" i="14" s="1"/>
  <c r="I2039" i="14" s="1"/>
  <c r="K2016" i="13"/>
  <c r="L2016" i="13" s="1"/>
  <c r="I2017" i="13" s="1"/>
  <c r="J2202" i="13" a="1"/>
  <c r="J2202" i="13" s="1"/>
  <c r="N2203" i="13"/>
  <c r="M2206" i="14"/>
  <c r="M2205" i="13"/>
  <c r="J2201" i="14" a="1"/>
  <c r="J2201" i="14" s="1"/>
  <c r="N2202" i="14"/>
  <c r="K2017" i="13" l="1"/>
  <c r="L2017" i="13" s="1"/>
  <c r="I2018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8" i="13" l="1"/>
  <c r="L2018" i="13" s="1"/>
  <c r="I2019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9" i="13" l="1"/>
  <c r="L2019" i="13" s="1"/>
  <c r="I2020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20" i="13" l="1"/>
  <c r="L2020" i="13" s="1"/>
  <c r="I2021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1" i="13" l="1"/>
  <c r="L2021" i="13" s="1"/>
  <c r="I2022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44" i="14" l="1"/>
  <c r="L2044" i="14" s="1"/>
  <c r="I2045" i="14" s="1"/>
  <c r="K2022" i="13"/>
  <c r="L2022" i="13" s="1"/>
  <c r="I2023" i="13" s="1"/>
  <c r="N2208" i="14"/>
  <c r="J2207" i="14" a="1"/>
  <c r="J2207" i="14" s="1"/>
  <c r="J2208" i="13" a="1"/>
  <c r="J2208" i="13" s="1"/>
  <c r="N2209" i="13"/>
  <c r="M2211" i="13"/>
  <c r="M2212" i="14"/>
  <c r="N2210" i="13" l="1"/>
  <c r="J2209" i="13" a="1"/>
  <c r="J2209" i="13" s="1"/>
  <c r="M2212" i="13"/>
  <c r="M2213" i="14"/>
  <c r="K2023" i="13"/>
  <c r="L2023" i="13" s="1"/>
  <c r="I2024" i="13" s="1"/>
  <c r="J2208" i="14" a="1"/>
  <c r="J2208" i="14" s="1"/>
  <c r="N2209" i="14"/>
  <c r="K2045" i="14"/>
  <c r="L2045" i="14" s="1"/>
  <c r="I2046" i="14" s="1"/>
  <c r="J2209" i="14" l="1" a="1"/>
  <c r="J2209" i="14" s="1"/>
  <c r="N2210" i="14"/>
  <c r="M2213" i="13"/>
  <c r="K2046" i="14"/>
  <c r="L2046" i="14" s="1"/>
  <c r="I2047" i="14" s="1"/>
  <c r="K2024" i="13"/>
  <c r="L2024" i="13" s="1"/>
  <c r="I2025" i="13" s="1"/>
  <c r="M2214" i="14"/>
  <c r="J2210" i="13" a="1"/>
  <c r="J2210" i="13" s="1"/>
  <c r="N2211" i="13"/>
  <c r="K2047" i="14" l="1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/>
  <c r="L2025" i="13" s="1"/>
  <c r="I2026" i="13" s="1"/>
  <c r="K2048" i="14" l="1"/>
  <c r="L2048" i="14" s="1"/>
  <c r="I2049" i="14" s="1"/>
  <c r="K2026" i="13"/>
  <c r="L2026" i="13" s="1"/>
  <c r="I2027" i="13" s="1"/>
  <c r="M2215" i="13"/>
  <c r="M2216" i="14"/>
  <c r="N2212" i="14"/>
  <c r="J2211" i="14" a="1"/>
  <c r="J2211" i="14" s="1"/>
  <c r="J2212" i="13" a="1"/>
  <c r="J2212" i="13" s="1"/>
  <c r="N2213" i="13"/>
  <c r="K2027" i="13" l="1"/>
  <c r="L2027" i="13" s="1"/>
  <c r="I2028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50" i="14" l="1"/>
  <c r="L2050" i="14" s="1"/>
  <c r="I2051" i="14" s="1"/>
  <c r="K2028" i="13"/>
  <c r="L2028" i="13" s="1"/>
  <c r="I2029" i="13" s="1"/>
  <c r="J2214" i="13" a="1"/>
  <c r="J2214" i="13" s="1"/>
  <c r="N2215" i="13"/>
  <c r="J2213" i="14" a="1"/>
  <c r="J2213" i="14" s="1"/>
  <c r="N2214" i="14"/>
  <c r="M2217" i="13"/>
  <c r="M2218" i="14"/>
  <c r="K2029" i="13" l="1"/>
  <c r="L2029" i="13" s="1"/>
  <c r="I2030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30" i="13" l="1"/>
  <c r="L2030" i="13" s="1"/>
  <c r="I2031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53" i="14" l="1"/>
  <c r="L2053" i="14" s="1"/>
  <c r="I2054" i="14" s="1"/>
  <c r="K2031" i="13"/>
  <c r="L2031" i="13" s="1"/>
  <c r="I2032" i="13" s="1"/>
  <c r="M2220" i="13"/>
  <c r="M2221" i="14"/>
  <c r="N2218" i="13"/>
  <c r="J2217" i="13" a="1"/>
  <c r="J2217" i="13" s="1"/>
  <c r="J2216" i="14" a="1"/>
  <c r="J2216" i="14" s="1"/>
  <c r="N2217" i="14"/>
  <c r="K2032" i="13" l="1"/>
  <c r="L2032" i="13" s="1"/>
  <c r="I2033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3" i="13" l="1"/>
  <c r="L2033" i="13" s="1"/>
  <c r="I2034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56" i="14" l="1"/>
  <c r="L2056" i="14" s="1"/>
  <c r="I2057" i="14" s="1"/>
  <c r="K2034" i="13"/>
  <c r="L2034" i="13" s="1"/>
  <c r="I2035" i="13" s="1"/>
  <c r="M2223" i="13"/>
  <c r="M2224" i="14"/>
  <c r="N2220" i="14"/>
  <c r="J2219" i="14" a="1"/>
  <c r="J2219" i="14" s="1"/>
  <c r="J2220" i="13" a="1"/>
  <c r="J2220" i="13" s="1"/>
  <c r="N2221" i="13"/>
  <c r="K2035" i="13" l="1"/>
  <c r="L2035" i="13" s="1"/>
  <c r="I2036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6" i="13" l="1"/>
  <c r="L2036" i="13" s="1"/>
  <c r="I2037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59" i="14" l="1"/>
  <c r="L2059" i="14" s="1"/>
  <c r="I2060" i="14" s="1"/>
  <c r="K2037" i="13"/>
  <c r="L2037" i="13" s="1"/>
  <c r="I2038" i="13" s="1"/>
  <c r="J2223" i="13" a="1"/>
  <c r="J2223" i="13" s="1"/>
  <c r="N2224" i="13"/>
  <c r="M2227" i="14"/>
  <c r="J2222" i="14" a="1"/>
  <c r="J2222" i="14" s="1"/>
  <c r="N2223" i="14"/>
  <c r="M2226" i="13"/>
  <c r="K2060" i="14" l="1"/>
  <c r="L2060" i="14" s="1"/>
  <c r="I2061" i="14" s="1"/>
  <c r="K2038" i="13"/>
  <c r="L2038" i="13" s="1"/>
  <c r="I2039" i="13" s="1"/>
  <c r="N2224" i="14"/>
  <c r="J2223" i="14" a="1"/>
  <c r="J2223" i="14" s="1"/>
  <c r="J2224" i="13" a="1"/>
  <c r="J2224" i="13" s="1"/>
  <c r="N2225" i="13"/>
  <c r="M2227" i="13"/>
  <c r="M2228" i="14"/>
  <c r="K2061" i="14" l="1"/>
  <c r="L2061" i="14" s="1"/>
  <c r="I2062" i="14" s="1"/>
  <c r="M2229" i="14"/>
  <c r="N2226" i="13"/>
  <c r="J2225" i="13" a="1"/>
  <c r="J2225" i="13" s="1"/>
  <c r="K2039" i="13"/>
  <c r="L2039" i="13" s="1"/>
  <c r="I2040" i="13" s="1"/>
  <c r="M2228" i="13"/>
  <c r="J2224" i="14" a="1"/>
  <c r="J2224" i="14" s="1"/>
  <c r="N2225" i="14"/>
  <c r="K2062" i="14" l="1"/>
  <c r="L2062" i="14" s="1"/>
  <c r="I2063" i="14" s="1"/>
  <c r="J2225" i="14" a="1"/>
  <c r="J2225" i="14" s="1"/>
  <c r="N2226" i="14"/>
  <c r="K2040" i="13"/>
  <c r="L2040" i="13" s="1"/>
  <c r="I2041" i="13" s="1"/>
  <c r="M2230" i="14"/>
  <c r="M2229" i="13"/>
  <c r="J2226" i="13" a="1"/>
  <c r="J2226" i="13" s="1"/>
  <c r="N2227" i="13"/>
  <c r="K2041" i="13" l="1"/>
  <c r="L2041" i="13" s="1"/>
  <c r="I2042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64" i="14" l="1"/>
  <c r="L2064" i="14" s="1"/>
  <c r="I2065" i="14" s="1"/>
  <c r="K2042" i="13"/>
  <c r="L2042" i="13" s="1"/>
  <c r="I2043" i="13" s="1"/>
  <c r="M2231" i="13"/>
  <c r="N2228" i="14"/>
  <c r="J2227" i="14" a="1"/>
  <c r="J2227" i="14" s="1"/>
  <c r="J2228" i="13" a="1"/>
  <c r="J2228" i="13" s="1"/>
  <c r="N2229" i="13"/>
  <c r="M2232" i="14"/>
  <c r="K2043" i="13" l="1"/>
  <c r="L2043" i="13" s="1"/>
  <c r="I2044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4" i="13" l="1"/>
  <c r="L2044" i="13" s="1"/>
  <c r="I2045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5" i="13" l="1"/>
  <c r="L2045" i="13" s="1"/>
  <c r="I2046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68" i="14" l="1"/>
  <c r="L2068" i="14" s="1"/>
  <c r="I2069" i="14" s="1"/>
  <c r="K2046" i="13"/>
  <c r="L2046" i="13" s="1"/>
  <c r="I2047" i="13" s="1"/>
  <c r="J2232" i="13" a="1"/>
  <c r="J2232" i="13" s="1"/>
  <c r="N2233" i="13"/>
  <c r="M2236" i="14"/>
  <c r="M2235" i="13"/>
  <c r="N2232" i="14"/>
  <c r="J2231" i="14" a="1"/>
  <c r="J2231" i="14" s="1"/>
  <c r="K2069" i="14" l="1"/>
  <c r="L2069" i="14" s="1"/>
  <c r="I2070" i="14" s="1"/>
  <c r="N2233" i="14"/>
  <c r="J2232" i="14" a="1"/>
  <c r="J2232" i="14" s="1"/>
  <c r="M2237" i="14"/>
  <c r="K2047" i="13"/>
  <c r="L2047" i="13" s="1"/>
  <c r="I2048" i="13" s="1"/>
  <c r="N2234" i="13"/>
  <c r="J2233" i="13" a="1"/>
  <c r="J2233" i="13" s="1"/>
  <c r="M2236" i="13"/>
  <c r="K2048" i="13" l="1"/>
  <c r="L2048" i="13" s="1"/>
  <c r="I2049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71" i="14" l="1"/>
  <c r="L2071" i="14" s="1"/>
  <c r="I2072" i="14" s="1"/>
  <c r="K2049" i="13"/>
  <c r="L2049" i="13" s="1"/>
  <c r="I2050" i="13" s="1"/>
  <c r="J2235" i="13" a="1"/>
  <c r="J2235" i="13" s="1"/>
  <c r="N2236" i="13"/>
  <c r="J2234" i="14" a="1"/>
  <c r="J2234" i="14" s="1"/>
  <c r="N2235" i="14"/>
  <c r="M2239" i="14"/>
  <c r="M2238" i="13"/>
  <c r="K2050" i="13" l="1"/>
  <c r="L2050" i="13" s="1"/>
  <c r="I2051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73" i="14" l="1"/>
  <c r="L2073" i="14" s="1"/>
  <c r="I2074" i="14" s="1"/>
  <c r="K2051" i="13"/>
  <c r="L2051" i="13" s="1"/>
  <c r="I2052" i="13" s="1"/>
  <c r="M2241" i="14"/>
  <c r="N2238" i="13"/>
  <c r="J2237" i="13" a="1"/>
  <c r="J2237" i="13" s="1"/>
  <c r="M2240" i="13"/>
  <c r="N2237" i="14"/>
  <c r="J2236" i="14" a="1"/>
  <c r="J2236" i="14" s="1"/>
  <c r="K2052" i="13" l="1"/>
  <c r="L2052" i="13" s="1"/>
  <c r="I2053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3" i="13" l="1"/>
  <c r="L2053" i="13" s="1"/>
  <c r="I2054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76" i="14" l="1"/>
  <c r="L2076" i="14" s="1"/>
  <c r="I2077" i="14" s="1"/>
  <c r="K2054" i="13"/>
  <c r="L2054" i="13" s="1"/>
  <c r="I2055" i="13" s="1"/>
  <c r="J2240" i="13" a="1"/>
  <c r="J2240" i="13" s="1"/>
  <c r="N2241" i="13"/>
  <c r="N2240" i="14"/>
  <c r="J2239" i="14" a="1"/>
  <c r="J2239" i="14" s="1"/>
  <c r="M2243" i="13"/>
  <c r="M2244" i="14"/>
  <c r="K2055" i="13" l="1"/>
  <c r="L2055" i="13" s="1"/>
  <c r="I2056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6" i="13" l="1"/>
  <c r="L2056" i="13" s="1"/>
  <c r="I2057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79" i="14" l="1"/>
  <c r="L2079" i="14" s="1"/>
  <c r="I2080" i="14" s="1"/>
  <c r="K2057" i="13"/>
  <c r="L2057" i="13" s="1"/>
  <c r="I2058" i="13" s="1"/>
  <c r="J2243" i="13" a="1"/>
  <c r="J2243" i="13" s="1"/>
  <c r="N2244" i="13"/>
  <c r="N2243" i="14"/>
  <c r="J2242" i="14" a="1"/>
  <c r="J2242" i="14" s="1"/>
  <c r="M2247" i="14"/>
  <c r="M2246" i="13"/>
  <c r="K2080" i="14" l="1"/>
  <c r="L2080" i="14" s="1"/>
  <c r="I2081" i="14" s="1"/>
  <c r="K2058" i="13"/>
  <c r="L2058" i="13" s="1"/>
  <c r="I2059" i="13" s="1"/>
  <c r="M2247" i="13"/>
  <c r="M2248" i="14"/>
  <c r="N2244" i="14"/>
  <c r="J2243" i="14" a="1"/>
  <c r="J2243" i="14" s="1"/>
  <c r="J2244" i="13" a="1"/>
  <c r="J2244" i="13" s="1"/>
  <c r="N2245" i="13"/>
  <c r="K2059" i="13" l="1"/>
  <c r="L2059" i="13" s="1"/>
  <c r="I2060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82" i="14" l="1"/>
  <c r="L2082" i="14" s="1"/>
  <c r="I2083" i="14" s="1"/>
  <c r="K2060" i="13"/>
  <c r="L2060" i="13" s="1"/>
  <c r="I2061" i="13" s="1"/>
  <c r="M2249" i="13"/>
  <c r="J2245" i="14" a="1"/>
  <c r="J2245" i="14" s="1"/>
  <c r="N2246" i="14"/>
  <c r="M2250" i="14"/>
  <c r="J2246" i="13" a="1"/>
  <c r="J2246" i="13" s="1"/>
  <c r="N2247" i="13"/>
  <c r="K2061" i="13" l="1"/>
  <c r="L2061" i="13" s="1"/>
  <c r="I2062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2" i="13" l="1"/>
  <c r="L2062" i="13" s="1"/>
  <c r="I2063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85" i="14" l="1"/>
  <c r="L2085" i="14" s="1"/>
  <c r="I2086" i="14" s="1"/>
  <c r="K2063" i="13"/>
  <c r="L2063" i="13" s="1"/>
  <c r="I2064" i="13" s="1"/>
  <c r="N2249" i="14"/>
  <c r="J2248" i="14" a="1"/>
  <c r="J2248" i="14" s="1"/>
  <c r="M2252" i="13"/>
  <c r="N2250" i="13"/>
  <c r="J2249" i="13" a="1"/>
  <c r="J2249" i="13" s="1"/>
  <c r="M2253" i="14"/>
  <c r="J2250" i="13" l="1" a="1"/>
  <c r="J2250" i="13" s="1"/>
  <c r="N2251" i="13"/>
  <c r="M2254" i="14"/>
  <c r="M2253" i="13"/>
  <c r="K2064" i="13"/>
  <c r="L2064" i="13" s="1"/>
  <c r="I2065" i="13" s="1"/>
  <c r="J2249" i="14" a="1"/>
  <c r="J2249" i="14" s="1"/>
  <c r="N2250" i="14"/>
  <c r="K2086" i="14"/>
  <c r="L2086" i="14" s="1"/>
  <c r="I2087" i="14" s="1"/>
  <c r="K2087" i="14" l="1"/>
  <c r="L2087" i="14" s="1"/>
  <c r="I2088" i="14" s="1"/>
  <c r="K2065" i="13"/>
  <c r="L2065" i="13" s="1"/>
  <c r="I2066" i="13" s="1"/>
  <c r="J2250" i="14" a="1"/>
  <c r="J2250" i="14" s="1"/>
  <c r="N2251" i="14"/>
  <c r="M2255" i="14"/>
  <c r="J2251" i="13" a="1"/>
  <c r="J2251" i="13" s="1"/>
  <c r="N2252" i="13"/>
  <c r="M2254" i="13"/>
  <c r="K2088" i="14" l="1"/>
  <c r="L2088" i="14" s="1"/>
  <c r="I2089" i="14" s="1"/>
  <c r="M2256" i="14"/>
  <c r="M2255" i="13"/>
  <c r="K2066" i="13"/>
  <c r="L2066" i="13" s="1"/>
  <c r="I2067" i="13" s="1"/>
  <c r="J2252" i="13" a="1"/>
  <c r="J2252" i="13" s="1"/>
  <c r="N2253" i="13"/>
  <c r="N2252" i="14"/>
  <c r="J2251" i="14" a="1"/>
  <c r="J2251" i="14" s="1"/>
  <c r="K2089" i="14" l="1"/>
  <c r="L2089" i="14" s="1"/>
  <c r="I2090" i="14" s="1"/>
  <c r="N2254" i="13"/>
  <c r="J2253" i="13" a="1"/>
  <c r="J2253" i="13" s="1"/>
  <c r="N2253" i="14"/>
  <c r="J2252" i="14" a="1"/>
  <c r="J2252" i="14" s="1"/>
  <c r="K2067" i="13"/>
  <c r="L2067" i="13" s="1"/>
  <c r="I2068" i="13" s="1"/>
  <c r="M2257" i="14"/>
  <c r="M2256" i="13"/>
  <c r="K2068" i="13" l="1"/>
  <c r="L2068" i="13" s="1"/>
  <c r="I2069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91" i="14" l="1"/>
  <c r="L2091" i="14" s="1"/>
  <c r="I2092" i="14" s="1"/>
  <c r="K2069" i="13"/>
  <c r="L2069" i="13" s="1"/>
  <c r="I2070" i="13" s="1"/>
  <c r="N2255" i="14"/>
  <c r="J2254" i="14" a="1"/>
  <c r="J2254" i="14" s="1"/>
  <c r="M2259" i="14"/>
  <c r="M2258" i="13"/>
  <c r="J2255" i="13" a="1"/>
  <c r="J2255" i="13" s="1"/>
  <c r="N2256" i="13"/>
  <c r="K2092" i="14" l="1"/>
  <c r="L2092" i="14" s="1"/>
  <c r="I2093" i="14" s="1"/>
  <c r="J2256" i="13" a="1"/>
  <c r="J2256" i="13" s="1"/>
  <c r="N2257" i="13"/>
  <c r="M2260" i="14"/>
  <c r="K2070" i="13"/>
  <c r="L2070" i="13" s="1"/>
  <c r="I2071" i="13" s="1"/>
  <c r="M2259" i="13"/>
  <c r="N2256" i="14"/>
  <c r="J2255" i="14" a="1"/>
  <c r="J2255" i="14" s="1"/>
  <c r="K2071" i="13" l="1"/>
  <c r="L2071" i="13" s="1"/>
  <c r="I2072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2" i="13" l="1"/>
  <c r="L2072" i="13" s="1"/>
  <c r="I2073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95" i="14" l="1"/>
  <c r="L2095" i="14" s="1"/>
  <c r="I2096" i="14" s="1"/>
  <c r="K2073" i="13"/>
  <c r="L2073" i="13" s="1"/>
  <c r="I2074" i="13" s="1"/>
  <c r="J2259" i="13" a="1"/>
  <c r="J2259" i="13" s="1"/>
  <c r="N2260" i="13"/>
  <c r="M2263" i="14"/>
  <c r="N2259" i="14"/>
  <c r="J2258" i="14" a="1"/>
  <c r="J2258" i="14" s="1"/>
  <c r="M2262" i="13"/>
  <c r="K2096" i="14" l="1"/>
  <c r="L2096" i="14" s="1"/>
  <c r="I2097" i="14" s="1"/>
  <c r="N2260" i="14"/>
  <c r="J2259" i="14" a="1"/>
  <c r="J2259" i="14" s="1"/>
  <c r="K2074" i="13"/>
  <c r="L2074" i="13" s="1"/>
  <c r="I2075" i="13" s="1"/>
  <c r="M2263" i="13"/>
  <c r="M2264" i="14"/>
  <c r="J2260" i="13" a="1"/>
  <c r="J2260" i="13" s="1"/>
  <c r="N2261" i="13"/>
  <c r="K2075" i="13" l="1"/>
  <c r="L2075" i="13" s="1"/>
  <c r="I2076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6" i="13" l="1"/>
  <c r="L2076" i="13" s="1"/>
  <c r="I2077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99" i="14" l="1"/>
  <c r="L2099" i="14" s="1"/>
  <c r="I2100" i="14" s="1"/>
  <c r="K2077" i="13"/>
  <c r="L2077" i="13" s="1"/>
  <c r="I2078" i="13" s="1"/>
  <c r="J2263" i="13" a="1"/>
  <c r="J2263" i="13" s="1"/>
  <c r="N2264" i="13"/>
  <c r="N2263" i="14"/>
  <c r="J2262" i="14" a="1"/>
  <c r="J2262" i="14" s="1"/>
  <c r="M2267" i="14"/>
  <c r="M2266" i="13"/>
  <c r="K2078" i="13" l="1"/>
  <c r="L2078" i="13" s="1"/>
  <c r="I2079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101" i="14" l="1"/>
  <c r="L2101" i="14" s="1"/>
  <c r="I2102" i="14" s="1"/>
  <c r="K2079" i="13"/>
  <c r="L2079" i="13" s="1"/>
  <c r="I2080" i="13" s="1"/>
  <c r="N2266" i="13"/>
  <c r="J2265" i="13" a="1"/>
  <c r="J2265" i="13" s="1"/>
  <c r="M2269" i="14"/>
  <c r="M2268" i="13"/>
  <c r="J2264" i="14" a="1"/>
  <c r="J2264" i="14" s="1"/>
  <c r="N2265" i="14"/>
  <c r="K2102" i="14" l="1"/>
  <c r="L2102" i="14" s="1"/>
  <c r="I2103" i="14" s="1"/>
  <c r="J2265" i="14" a="1"/>
  <c r="J2265" i="14" s="1"/>
  <c r="N2266" i="14"/>
  <c r="M2270" i="14"/>
  <c r="K2080" i="13"/>
  <c r="L2080" i="13" s="1"/>
  <c r="I2081" i="13" s="1"/>
  <c r="M2269" i="13"/>
  <c r="J2266" i="13" a="1"/>
  <c r="J2266" i="13" s="1"/>
  <c r="N2267" i="13"/>
  <c r="K2081" i="13" l="1"/>
  <c r="L2081" i="13" s="1"/>
  <c r="I2082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2" i="13" l="1"/>
  <c r="L2082" i="13" s="1"/>
  <c r="I2083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105" i="14" l="1"/>
  <c r="L2105" i="14" s="1"/>
  <c r="I2106" i="14" s="1"/>
  <c r="K2083" i="13"/>
  <c r="L2083" i="13" s="1"/>
  <c r="I2084" i="13" s="1"/>
  <c r="N2270" i="13"/>
  <c r="J2269" i="13" a="1"/>
  <c r="J2269" i="13" s="1"/>
  <c r="M2273" i="14"/>
  <c r="J2268" i="14" a="1"/>
  <c r="J2268" i="14" s="1"/>
  <c r="N2269" i="14"/>
  <c r="M2272" i="13"/>
  <c r="K2084" i="13" l="1"/>
  <c r="L2084" i="13" s="1"/>
  <c r="I2085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5" i="13" l="1"/>
  <c r="L2085" i="13" s="1"/>
  <c r="I2086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6" i="13" l="1"/>
  <c r="L2086" i="13" s="1"/>
  <c r="I2087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109" i="14" l="1"/>
  <c r="L2109" i="14" s="1"/>
  <c r="I2110" i="14" s="1"/>
  <c r="K2087" i="13"/>
  <c r="L2087" i="13" s="1"/>
  <c r="I2088" i="13" s="1"/>
  <c r="N2274" i="13"/>
  <c r="J2273" i="13" a="1"/>
  <c r="J2273" i="13" s="1"/>
  <c r="M2276" i="13"/>
  <c r="M2277" i="14"/>
  <c r="J2272" i="14" a="1"/>
  <c r="J2272" i="14" s="1"/>
  <c r="N2273" i="14"/>
  <c r="K2088" i="13" l="1"/>
  <c r="L2088" i="13" s="1"/>
  <c r="I2089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111" i="14" l="1"/>
  <c r="L2111" i="14" s="1"/>
  <c r="I2112" i="14" s="1"/>
  <c r="K2089" i="13"/>
  <c r="L2089" i="13" s="1"/>
  <c r="I2090" i="13" s="1"/>
  <c r="M2279" i="14"/>
  <c r="N2275" i="14"/>
  <c r="J2274" i="14" a="1"/>
  <c r="J2274" i="14" s="1"/>
  <c r="J2275" i="13" a="1"/>
  <c r="J2275" i="13" s="1"/>
  <c r="N2276" i="13"/>
  <c r="M2278" i="13"/>
  <c r="K2090" i="13" l="1"/>
  <c r="L2090" i="13" s="1"/>
  <c r="I2091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113" i="14" l="1"/>
  <c r="L2113" i="14" s="1"/>
  <c r="I2114" i="14" s="1"/>
  <c r="K2091" i="13"/>
  <c r="L2091" i="13" s="1"/>
  <c r="I2092" i="13" s="1"/>
  <c r="N2278" i="13"/>
  <c r="J2277" i="13" a="1"/>
  <c r="J2277" i="13" s="1"/>
  <c r="M2281" i="14"/>
  <c r="J2276" i="14" a="1"/>
  <c r="J2276" i="14" s="1"/>
  <c r="N2277" i="14"/>
  <c r="M2280" i="13"/>
  <c r="K2092" i="13" l="1"/>
  <c r="L2092" i="13" s="1"/>
  <c r="I2093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115" i="14" l="1"/>
  <c r="L2115" i="14" s="1"/>
  <c r="I2116" i="14" s="1"/>
  <c r="K2093" i="13"/>
  <c r="L2093" i="13" s="1"/>
  <c r="I2094" i="13" s="1"/>
  <c r="N2279" i="14"/>
  <c r="J2278" i="14" a="1"/>
  <c r="J2278" i="14" s="1"/>
  <c r="J2279" i="13" a="1"/>
  <c r="J2279" i="13" s="1"/>
  <c r="N2280" i="13"/>
  <c r="M2283" i="14"/>
  <c r="M2282" i="13"/>
  <c r="K2116" i="14" l="1"/>
  <c r="L2116" i="14" s="1"/>
  <c r="I2117" i="14" s="1"/>
  <c r="J2280" i="13" a="1"/>
  <c r="J2280" i="13" s="1"/>
  <c r="N2281" i="13"/>
  <c r="M2283" i="13"/>
  <c r="K2094" i="13"/>
  <c r="L2094" i="13" s="1"/>
  <c r="I2095" i="13" s="1"/>
  <c r="M2284" i="14"/>
  <c r="N2280" i="14"/>
  <c r="J2279" i="14" a="1"/>
  <c r="J2279" i="14" s="1"/>
  <c r="K2095" i="13" l="1"/>
  <c r="L2095" i="13" s="1"/>
  <c r="I2096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6" i="13" l="1"/>
  <c r="L2096" i="13" s="1"/>
  <c r="I2097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7" i="13" l="1"/>
  <c r="L2097" i="13" s="1"/>
  <c r="I2098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120" i="14" l="1"/>
  <c r="L2120" i="14" s="1"/>
  <c r="I2121" i="14" s="1"/>
  <c r="K2098" i="13"/>
  <c r="L2098" i="13" s="1"/>
  <c r="I2099" i="13" s="1"/>
  <c r="J2284" i="13" a="1"/>
  <c r="J2284" i="13" s="1"/>
  <c r="N2285" i="13"/>
  <c r="N2284" i="14"/>
  <c r="J2283" i="14" a="1"/>
  <c r="J2283" i="14" s="1"/>
  <c r="M2288" i="14"/>
  <c r="M2287" i="13"/>
  <c r="K2121" i="14" l="1"/>
  <c r="L2121" i="14" s="1"/>
  <c r="I2122" i="14" s="1"/>
  <c r="K2099" i="13"/>
  <c r="L2099" i="13" s="1"/>
  <c r="I2100" i="13" s="1"/>
  <c r="M2288" i="13"/>
  <c r="J2284" i="14" a="1"/>
  <c r="J2284" i="14" s="1"/>
  <c r="N2285" i="14"/>
  <c r="N2286" i="13"/>
  <c r="J2285" i="13" a="1"/>
  <c r="J2285" i="13" s="1"/>
  <c r="M2289" i="14"/>
  <c r="K2100" i="13" l="1"/>
  <c r="L2100" i="13" s="1"/>
  <c r="I2101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23" i="14" l="1"/>
  <c r="L2123" i="14" s="1"/>
  <c r="I2124" i="14" s="1"/>
  <c r="K2101" i="13"/>
  <c r="L2101" i="13" s="1"/>
  <c r="I2102" i="13" s="1"/>
  <c r="M2290" i="13"/>
  <c r="J2287" i="13" a="1"/>
  <c r="J2287" i="13" s="1"/>
  <c r="N2288" i="13"/>
  <c r="M2291" i="14"/>
  <c r="N2287" i="14"/>
  <c r="J2286" i="14" a="1"/>
  <c r="J2286" i="14" s="1"/>
  <c r="K2102" i="13" l="1"/>
  <c r="L2102" i="13" s="1"/>
  <c r="I2103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3" i="13" l="1"/>
  <c r="L2103" i="13" s="1"/>
  <c r="I2104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26" i="14" l="1"/>
  <c r="L2126" i="14" s="1"/>
  <c r="I2127" i="14" s="1"/>
  <c r="K2104" i="13"/>
  <c r="L2104" i="13" s="1"/>
  <c r="I2105" i="13" s="1"/>
  <c r="J2289" i="14" a="1"/>
  <c r="J2289" i="14" s="1"/>
  <c r="N2290" i="14"/>
  <c r="M2294" i="14"/>
  <c r="J2290" i="13" a="1"/>
  <c r="J2290" i="13" s="1"/>
  <c r="N2291" i="13"/>
  <c r="M2293" i="13"/>
  <c r="K2127" i="14" l="1"/>
  <c r="L2127" i="14" s="1"/>
  <c r="I2128" i="14" s="1"/>
  <c r="J2291" i="13" a="1"/>
  <c r="J2291" i="13" s="1"/>
  <c r="N2292" i="13"/>
  <c r="M2295" i="14"/>
  <c r="M2294" i="13"/>
  <c r="K2105" i="13"/>
  <c r="L2105" i="13" s="1"/>
  <c r="I2106" i="13" s="1"/>
  <c r="J2290" i="14" a="1"/>
  <c r="J2290" i="14" s="1"/>
  <c r="N2291" i="14"/>
  <c r="K2106" i="13" l="1"/>
  <c r="L2106" i="13" s="1"/>
  <c r="I2107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7" i="13" l="1"/>
  <c r="L2107" i="13" s="1"/>
  <c r="I2108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30" i="14" l="1"/>
  <c r="L2130" i="14" s="1"/>
  <c r="I2131" i="14" s="1"/>
  <c r="K2108" i="13"/>
  <c r="L2108" i="13" s="1"/>
  <c r="I2109" i="13" s="1"/>
  <c r="J2293" i="14" a="1"/>
  <c r="J2293" i="14" s="1"/>
  <c r="N2294" i="14"/>
  <c r="M2297" i="13"/>
  <c r="M2298" i="14"/>
  <c r="J2294" i="13" a="1"/>
  <c r="J2294" i="13" s="1"/>
  <c r="N2295" i="13"/>
  <c r="K2109" i="13" l="1"/>
  <c r="L2109" i="13" s="1"/>
  <c r="I2110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32" i="14" l="1"/>
  <c r="L2132" i="14" s="1"/>
  <c r="I2133" i="14" s="1"/>
  <c r="K2110" i="13"/>
  <c r="L2110" i="13" s="1"/>
  <c r="I2111" i="13" s="1"/>
  <c r="J2296" i="13" a="1"/>
  <c r="J2296" i="13" s="1"/>
  <c r="N2297" i="13"/>
  <c r="N2296" i="14"/>
  <c r="J2295" i="14" a="1"/>
  <c r="J2295" i="14" s="1"/>
  <c r="M2299" i="13"/>
  <c r="M2300" i="14"/>
  <c r="K2111" i="13" l="1"/>
  <c r="L2111" i="13" s="1"/>
  <c r="I2112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J2297" i="14" l="1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/>
  <c r="L2112" i="13" s="1"/>
  <c r="I2113" i="13" s="1"/>
  <c r="K2135" i="14" l="1"/>
  <c r="L2135" i="14" s="1"/>
  <c r="I2136" i="14" s="1"/>
  <c r="M2302" i="13"/>
  <c r="K2113" i="13"/>
  <c r="L2113" i="13" s="1"/>
  <c r="I2114" i="13" s="1"/>
  <c r="M2303" i="14"/>
  <c r="J2299" i="13" a="1"/>
  <c r="J2299" i="13" s="1"/>
  <c r="N2300" i="13"/>
  <c r="J2298" i="14" a="1"/>
  <c r="J2298" i="14" s="1"/>
  <c r="N2299" i="14"/>
  <c r="K2114" i="13" l="1"/>
  <c r="L2114" i="13" s="1"/>
  <c r="I2115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5" i="13" l="1"/>
  <c r="L2115" i="13" s="1"/>
  <c r="I2116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6" i="13" l="1"/>
  <c r="L2116" i="13" s="1"/>
  <c r="I2117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39" i="14" l="1"/>
  <c r="L2139" i="14" s="1"/>
  <c r="I2140" i="14" s="1"/>
  <c r="K2117" i="13"/>
  <c r="L2117" i="13" s="1"/>
  <c r="I2118" i="13" s="1"/>
  <c r="J2303" i="13" a="1"/>
  <c r="J2303" i="13" s="1"/>
  <c r="N2304" i="13"/>
  <c r="N2303" i="14"/>
  <c r="J2302" i="14" a="1"/>
  <c r="J2302" i="14" s="1"/>
  <c r="M2307" i="14"/>
  <c r="M2306" i="13"/>
  <c r="K2140" i="14" l="1"/>
  <c r="L2140" i="14" s="1"/>
  <c r="I2141" i="14" s="1"/>
  <c r="M2307" i="13"/>
  <c r="N2304" i="14"/>
  <c r="J2303" i="14" a="1"/>
  <c r="J2303" i="14" s="1"/>
  <c r="K2118" i="13"/>
  <c r="L2118" i="13" s="1"/>
  <c r="I2119" i="13" s="1"/>
  <c r="J2304" i="13" a="1"/>
  <c r="J2304" i="13" s="1"/>
  <c r="N2305" i="13"/>
  <c r="M2308" i="14"/>
  <c r="K2141" i="14" l="1"/>
  <c r="L2141" i="14" s="1"/>
  <c r="I2142" i="14" s="1"/>
  <c r="M2309" i="14"/>
  <c r="K2119" i="13"/>
  <c r="L2119" i="13" s="1"/>
  <c r="I2120" i="13" s="1"/>
  <c r="M2308" i="13"/>
  <c r="N2306" i="13"/>
  <c r="J2305" i="13" a="1"/>
  <c r="J2305" i="13" s="1"/>
  <c r="J2304" i="14" a="1"/>
  <c r="J2304" i="14" s="1"/>
  <c r="N2305" i="14"/>
  <c r="K2120" i="13" l="1"/>
  <c r="L2120" i="13" s="1"/>
  <c r="I2121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1" i="13" l="1"/>
  <c r="L2121" i="13" s="1"/>
  <c r="I2122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44" i="14" l="1"/>
  <c r="L2144" i="14" s="1"/>
  <c r="I2145" i="14" s="1"/>
  <c r="K2122" i="13"/>
  <c r="L2122" i="13" s="1"/>
  <c r="I2123" i="13" s="1"/>
  <c r="M2312" i="14"/>
  <c r="N2308" i="14"/>
  <c r="J2307" i="14" a="1"/>
  <c r="J2307" i="14" s="1"/>
  <c r="J2308" i="13" a="1"/>
  <c r="J2308" i="13" s="1"/>
  <c r="N2309" i="13"/>
  <c r="M2311" i="13"/>
  <c r="K2123" i="13" l="1"/>
  <c r="L2123" i="13" s="1"/>
  <c r="I2124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46" i="14" l="1"/>
  <c r="L2146" i="14" s="1"/>
  <c r="I2147" i="14" s="1"/>
  <c r="K2124" i="13"/>
  <c r="L2124" i="13" s="1"/>
  <c r="I2125" i="13" s="1"/>
  <c r="J2309" i="14" a="1"/>
  <c r="J2309" i="14" s="1"/>
  <c r="N2310" i="14"/>
  <c r="M2314" i="14"/>
  <c r="M2313" i="13"/>
  <c r="J2310" i="13" a="1"/>
  <c r="J2310" i="13" s="1"/>
  <c r="N2311" i="13"/>
  <c r="K2125" i="13" l="1"/>
  <c r="L2125" i="13" s="1"/>
  <c r="I2126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6" i="13" l="1"/>
  <c r="L2126" i="13" s="1"/>
  <c r="I2127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49" i="14" l="1"/>
  <c r="L2149" i="14" s="1"/>
  <c r="I2150" i="14" s="1"/>
  <c r="K2127" i="13"/>
  <c r="L2127" i="13" s="1"/>
  <c r="I2128" i="13" s="1"/>
  <c r="M2316" i="13"/>
  <c r="N2314" i="13"/>
  <c r="J2313" i="13" a="1"/>
  <c r="J2313" i="13" s="1"/>
  <c r="M2317" i="14"/>
  <c r="J2312" i="14" a="1"/>
  <c r="J2312" i="14" s="1"/>
  <c r="N2313" i="14"/>
  <c r="K2128" i="13" l="1"/>
  <c r="L2128" i="13" s="1"/>
  <c r="I2129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9" i="13" l="1"/>
  <c r="L2129" i="13" s="1"/>
  <c r="I2130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52" i="14" l="1"/>
  <c r="L2152" i="14" s="1"/>
  <c r="I2153" i="14" s="1"/>
  <c r="K2130" i="13"/>
  <c r="L2130" i="13" s="1"/>
  <c r="I2131" i="13" s="1"/>
  <c r="J2316" i="13" a="1"/>
  <c r="J2316" i="13" s="1"/>
  <c r="N2317" i="13"/>
  <c r="M2319" i="13"/>
  <c r="M2320" i="14"/>
  <c r="N2316" i="14"/>
  <c r="J2315" i="14" a="1"/>
  <c r="J2315" i="14" s="1"/>
  <c r="M2321" i="14" l="1"/>
  <c r="M2320" i="13"/>
  <c r="K2131" i="13"/>
  <c r="L2131" i="13" s="1"/>
  <c r="I2132" i="13" s="1"/>
  <c r="J2316" i="14" a="1"/>
  <c r="J2316" i="14" s="1"/>
  <c r="N2317" i="14"/>
  <c r="N2318" i="13"/>
  <c r="J2317" i="13" a="1"/>
  <c r="J2317" i="13" s="1"/>
  <c r="K2153" i="14"/>
  <c r="L2153" i="14" s="1"/>
  <c r="I2154" i="14" s="1"/>
  <c r="K2154" i="14" l="1"/>
  <c r="L2154" i="14" s="1"/>
  <c r="I2155" i="14" s="1"/>
  <c r="K2132" i="13"/>
  <c r="L2132" i="13" s="1"/>
  <c r="I2133" i="13" s="1"/>
  <c r="J2317" i="14" a="1"/>
  <c r="J2317" i="14" s="1"/>
  <c r="N2318" i="14"/>
  <c r="M2321" i="13"/>
  <c r="J2318" i="13" a="1"/>
  <c r="J2318" i="13" s="1"/>
  <c r="N2319" i="13"/>
  <c r="M2322" i="14"/>
  <c r="K2155" i="14" l="1"/>
  <c r="L2155" i="14" s="1"/>
  <c r="I2156" i="14" s="1"/>
  <c r="M2323" i="14"/>
  <c r="M2322" i="13"/>
  <c r="K2133" i="13"/>
  <c r="L2133" i="13" s="1"/>
  <c r="I2134" i="13" s="1"/>
  <c r="J2319" i="13" a="1"/>
  <c r="J2319" i="13" s="1"/>
  <c r="N2320" i="13"/>
  <c r="N2319" i="14"/>
  <c r="J2318" i="14" a="1"/>
  <c r="J2318" i="14" s="1"/>
  <c r="K2134" i="13" l="1"/>
  <c r="L2134" i="13" s="1"/>
  <c r="I2135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57" i="14" l="1"/>
  <c r="L2157" i="14" s="1"/>
  <c r="I2158" i="14" s="1"/>
  <c r="K2135" i="13"/>
  <c r="L2135" i="13" s="1"/>
  <c r="I2136" i="13" s="1"/>
  <c r="N2322" i="13"/>
  <c r="J2321" i="13" a="1"/>
  <c r="J2321" i="13" s="1"/>
  <c r="M2325" i="14"/>
  <c r="M2324" i="13"/>
  <c r="J2320" i="14" a="1"/>
  <c r="J2320" i="14" s="1"/>
  <c r="N2321" i="14"/>
  <c r="K2136" i="13" l="1"/>
  <c r="L2136" i="13" s="1"/>
  <c r="I2137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7" i="13" l="1"/>
  <c r="L2137" i="13" s="1"/>
  <c r="I2138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60" i="14" l="1"/>
  <c r="L2160" i="14" s="1"/>
  <c r="I2161" i="14" s="1"/>
  <c r="K2138" i="13"/>
  <c r="L2138" i="13" s="1"/>
  <c r="I2139" i="13" s="1"/>
  <c r="J2324" i="13" a="1"/>
  <c r="J2324" i="13" s="1"/>
  <c r="N2325" i="13"/>
  <c r="M2327" i="13"/>
  <c r="N2324" i="14"/>
  <c r="J2323" i="14" a="1"/>
  <c r="J2323" i="14" s="1"/>
  <c r="M2328" i="14"/>
  <c r="K2139" i="13" l="1"/>
  <c r="L2139" i="13" s="1"/>
  <c r="I2140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40" i="13" l="1"/>
  <c r="L2140" i="13" s="1"/>
  <c r="I2141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1" i="13" l="1"/>
  <c r="L2141" i="13" s="1"/>
  <c r="I2142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2" i="13" l="1"/>
  <c r="L2142" i="13" s="1"/>
  <c r="I2143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3" i="13" l="1"/>
  <c r="L2143" i="13" s="1"/>
  <c r="I2144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66" i="14" l="1"/>
  <c r="L2166" i="14" s="1"/>
  <c r="I2167" i="14" s="1"/>
  <c r="K2144" i="13"/>
  <c r="L2144" i="13" s="1"/>
  <c r="I2145" i="13" s="1"/>
  <c r="J2329" i="14" a="1"/>
  <c r="J2329" i="14" s="1"/>
  <c r="N2330" i="14"/>
  <c r="M2334" i="14"/>
  <c r="J2330" i="13" a="1"/>
  <c r="J2330" i="13" s="1"/>
  <c r="N2331" i="13"/>
  <c r="M2333" i="13"/>
  <c r="K2167" i="14" l="1"/>
  <c r="L2167" i="14" s="1"/>
  <c r="I2168" i="14" s="1"/>
  <c r="M2335" i="14"/>
  <c r="J2330" i="14" a="1"/>
  <c r="J2330" i="14" s="1"/>
  <c r="N2331" i="14"/>
  <c r="M2334" i="13"/>
  <c r="K2145" i="13"/>
  <c r="L2145" i="13" s="1"/>
  <c r="I2146" i="13" s="1"/>
  <c r="J2331" i="13" a="1"/>
  <c r="J2331" i="13" s="1"/>
  <c r="N2332" i="13"/>
  <c r="K2168" i="14" l="1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/>
  <c r="L2146" i="13" s="1"/>
  <c r="I2147" i="13" s="1"/>
  <c r="K2147" i="13" l="1"/>
  <c r="L2147" i="13" s="1"/>
  <c r="I2148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70" i="14" l="1"/>
  <c r="L2170" i="14" s="1"/>
  <c r="I2171" i="14" s="1"/>
  <c r="K2148" i="13"/>
  <c r="L2148" i="13" s="1"/>
  <c r="I2149" i="13" s="1"/>
  <c r="J2333" i="14" a="1"/>
  <c r="J2333" i="14" s="1"/>
  <c r="N2334" i="14"/>
  <c r="M2337" i="13"/>
  <c r="M2338" i="14"/>
  <c r="J2334" i="13" a="1"/>
  <c r="J2334" i="13" s="1"/>
  <c r="N2335" i="13"/>
  <c r="K2149" i="13" l="1"/>
  <c r="L2149" i="13" s="1"/>
  <c r="I2150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72" i="14" l="1"/>
  <c r="L2172" i="14" s="1"/>
  <c r="I2173" i="14" s="1"/>
  <c r="K2150" i="13"/>
  <c r="L2150" i="13" s="1"/>
  <c r="I2151" i="13" s="1"/>
  <c r="J2336" i="13" a="1"/>
  <c r="J2336" i="13" s="1"/>
  <c r="N2337" i="13"/>
  <c r="M2340" i="14"/>
  <c r="M2339" i="13"/>
  <c r="N2336" i="14"/>
  <c r="J2335" i="14" a="1"/>
  <c r="J2335" i="14" s="1"/>
  <c r="K2151" i="13" l="1"/>
  <c r="L2151" i="13" s="1"/>
  <c r="I2152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74" i="14" l="1"/>
  <c r="L2174" i="14" s="1"/>
  <c r="I2175" i="14" s="1"/>
  <c r="K2152" i="13"/>
  <c r="L2152" i="13" s="1"/>
  <c r="I2153" i="13" s="1"/>
  <c r="J2338" i="13" a="1"/>
  <c r="J2338" i="13" s="1"/>
  <c r="N2339" i="13"/>
  <c r="M2341" i="13"/>
  <c r="M2342" i="14"/>
  <c r="J2337" i="14" a="1"/>
  <c r="J2337" i="14" s="1"/>
  <c r="N2338" i="14"/>
  <c r="K2153" i="13" l="1"/>
  <c r="L2153" i="13" s="1"/>
  <c r="I2154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4" i="13" l="1"/>
  <c r="L2154" i="13" s="1"/>
  <c r="I2155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77" i="14" l="1"/>
  <c r="L2177" i="14" s="1"/>
  <c r="I2178" i="14" s="1"/>
  <c r="K2155" i="13"/>
  <c r="L2155" i="13" s="1"/>
  <c r="I2156" i="13" s="1"/>
  <c r="N2342" i="13"/>
  <c r="J2341" i="13" a="1"/>
  <c r="J2341" i="13" s="1"/>
  <c r="M2345" i="14"/>
  <c r="M2344" i="13"/>
  <c r="J2340" i="14" a="1"/>
  <c r="J2340" i="14" s="1"/>
  <c r="N2341" i="14"/>
  <c r="K2178" i="14" l="1"/>
  <c r="L2178" i="14" s="1"/>
  <c r="I2179" i="14" s="1"/>
  <c r="K2156" i="13"/>
  <c r="L2156" i="13" s="1"/>
  <c r="I2157" i="13" s="1"/>
  <c r="J2341" i="14" a="1"/>
  <c r="J2341" i="14" s="1"/>
  <c r="N2342" i="14"/>
  <c r="M2346" i="14"/>
  <c r="M2345" i="13"/>
  <c r="J2342" i="13" a="1"/>
  <c r="J2342" i="13" s="1"/>
  <c r="N2343" i="13"/>
  <c r="K2157" i="13" l="1"/>
  <c r="L2157" i="13" s="1"/>
  <c r="I2158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80" i="14" l="1"/>
  <c r="L2180" i="14" s="1"/>
  <c r="I2181" i="14" s="1"/>
  <c r="K2158" i="13"/>
  <c r="L2158" i="13" s="1"/>
  <c r="I2159" i="13" s="1"/>
  <c r="N2344" i="14"/>
  <c r="J2343" i="14" a="1"/>
  <c r="J2343" i="14" s="1"/>
  <c r="M2347" i="13"/>
  <c r="M2348" i="14"/>
  <c r="J2344" i="13" a="1"/>
  <c r="J2344" i="13" s="1"/>
  <c r="N2345" i="13"/>
  <c r="K2181" i="14" l="1"/>
  <c r="L2181" i="14" s="1"/>
  <c r="I2182" i="14" s="1"/>
  <c r="K2159" i="13"/>
  <c r="L2159" i="13" s="1"/>
  <c r="I2160" i="13" s="1"/>
  <c r="N2346" i="13"/>
  <c r="J2345" i="13" a="1"/>
  <c r="J2345" i="13" s="1"/>
  <c r="M2348" i="13"/>
  <c r="M2349" i="14"/>
  <c r="J2344" i="14" a="1"/>
  <c r="J2344" i="14" s="1"/>
  <c r="N2345" i="14"/>
  <c r="K2160" i="13" l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<sst xmlns="http://schemas.openxmlformats.org/spreadsheetml/2006/main" count="3009" uniqueCount="885">
  <si>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</si>
  <si>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</si>
  <si>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</si>
  <si>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</si>
  <si>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</si>
  <si>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</si>
  <si>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</si>
  <si>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</si>
  <si>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</si>
  <si>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</si>
  <si>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</si>
  <si>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</si>
  <si>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</si>
  <si>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</si>
  <si>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</si>
  <si>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</si>
  <si>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</si>
  <si>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</si>
  <si>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</si>
  <si>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</si>
  <si>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</si>
  <si>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</si>
  <si>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</si>
  <si>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</si>
  <si>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</si>
  <si>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</si>
  <si>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</si>
  <si>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</si>
  <si>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</si>
  <si>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</si>
  <si>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</si>
  <si>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</si>
  <si>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</si>
  <si>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</si>
  <si>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</si>
  <si>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</si>
  <si>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</si>
  <si>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</si>
  <si>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</si>
  <si>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</si>
  <si>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</si>
  <si>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</si>
  <si>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</si>
  <si>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</si>
  <si>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</si>
  <si>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</si>
  <si>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</si>
  <si>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</si>
  <si>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</si>
  <si>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</si>
  <si>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</si>
  <si>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</si>
  <si>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</si>
  <si>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</si>
  <si>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</si>
  <si>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</si>
  <si>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</si>
  <si>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</si>
  <si>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</si>
  <si>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</si>
  <si>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</si>
  <si>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</si>
  <si>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</si>
  <si>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</si>
  <si>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</si>
  <si>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</si>
  <si>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</si>
  <si>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</si>
  <si>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</si>
  <si>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</si>
  <si>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</si>
  <si>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</si>
  <si>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</si>
  <si>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</si>
  <si>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</si>
  <si>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</si>
  <si>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</si>
  <si>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</si>
  <si>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</si>
  <si>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</si>
  <si>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</si>
  <si>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</si>
  <si>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</si>
  <si>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</si>
  <si>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</si>
  <si>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</si>
  <si>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</si>
  <si>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</si>
  <si>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</si>
  <si>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</si>
  <si>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</si>
  <si>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</si>
  <si>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</si>
  <si>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</si>
  <si>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</si>
  <si>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</si>
  <si>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</si>
  <si>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</si>
  <si>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</si>
  <si>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</si>
  <si>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</si>
  <si>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</si>
  <si>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</si>
  <si>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</si>
  <si>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</si>
  <si>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</si>
  <si>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</si>
  <si>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</si>
  <si>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</si>
  <si>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</si>
  <si>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</si>
  <si>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</si>
  <si>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</si>
  <si>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</si>
  <si>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</si>
  <si>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</si>
  <si>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</si>
  <si>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</si>
  <si>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</si>
  <si>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</si>
  <si>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</si>
  <si>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</si>
  <si>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</si>
  <si>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</si>
  <si>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</si>
  <si>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</si>
  <si>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</si>
  <si>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</si>
  <si>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</si>
  <si>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</si>
  <si>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</si>
  <si>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</si>
  <si>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</si>
  <si>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</si>
  <si>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</si>
  <si>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</si>
  <si>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</si>
  <si>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</si>
  <si>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</si>
  <si>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</si>
  <si>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</si>
  <si>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</si>
  <si>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</si>
  <si>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</si>
  <si>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</si>
  <si>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</si>
  <si>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</si>
  <si>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</si>
  <si>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</si>
  <si>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</si>
  <si>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</si>
  <si>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</si>
  <si>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</si>
  <si>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</si>
  <si>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</si>
  <si>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</si>
  <si>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</si>
  <si>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</si>
  <si>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</si>
  <si>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</si>
  <si>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</si>
  <si>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</si>
  <si>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</si>
  <si>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</si>
  <si>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</si>
  <si>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</si>
  <si>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</si>
  <si>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</si>
  <si>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</si>
  <si>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</si>
  <si>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</si>
  <si>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</si>
  <si>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</si>
  <si>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</si>
  <si>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</si>
  <si>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</si>
  <si>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</si>
  <si>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</si>
  <si>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</si>
  <si>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</si>
  <si>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</si>
  <si>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</si>
  <si>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</si>
  <si>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</si>
  <si>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</si>
  <si>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</si>
  <si>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</si>
  <si>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</si>
  <si>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</si>
  <si>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</si>
  <si>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</si>
  <si>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</si>
  <si>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</si>
  <si>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</si>
  <si>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</si>
  <si>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</si>
  <si>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</si>
  <si>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</si>
  <si>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</si>
  <si>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</si>
  <si>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</si>
  <si>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</si>
  <si>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</si>
  <si>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</si>
  <si>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</si>
  <si>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</si>
  <si>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</si>
  <si>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</si>
  <si>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</si>
  <si>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</si>
  <si>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</si>
  <si>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</si>
  <si>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</si>
  <si>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</si>
  <si>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</si>
  <si>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</si>
  <si>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</si>
  <si>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</si>
  <si>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</si>
  <si>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</si>
  <si>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</si>
  <si>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</si>
  <si>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</si>
  <si>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</si>
  <si>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</si>
  <si>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</si>
  <si>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</si>
  <si>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</si>
  <si>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</si>
  <si>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</si>
  <si>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</si>
  <si>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</si>
  <si>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</si>
  <si>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</si>
  <si>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</si>
  <si>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</si>
  <si>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</si>
  <si>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</si>
  <si>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</si>
  <si>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</si>
  <si>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</si>
  <si>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</si>
  <si>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</si>
  <si>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</si>
  <si>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</si>
  <si>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</si>
  <si>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</si>
  <si>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</si>
  <si>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</si>
  <si>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</si>
  <si>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</si>
  <si>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</si>
  <si>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</si>
  <si>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</si>
  <si>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</si>
  <si>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</si>
  <si>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</si>
  <si>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</si>
  <si>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</si>
  <si>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</si>
  <si>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</si>
  <si>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</si>
  <si>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</si>
  <si>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</si>
  <si>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</si>
  <si>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</si>
  <si>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</si>
  <si>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</si>
  <si>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</si>
  <si>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</si>
  <si>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</si>
  <si>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</si>
  <si>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</si>
  <si>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</si>
  <si>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</si>
  <si>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</si>
  <si>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</si>
  <si>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</si>
  <si>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</si>
  <si>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</si>
  <si>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</si>
  <si>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</si>
  <si>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</si>
  <si>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</si>
  <si>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</si>
  <si>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</si>
  <si>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</si>
  <si>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</si>
  <si>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</si>
  <si>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</si>
  <si>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</si>
  <si>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</si>
  <si>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</si>
  <si>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</si>
  <si>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</si>
  <si>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</si>
  <si>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</si>
  <si>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</si>
  <si>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</si>
  <si>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</si>
  <si>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</si>
  <si>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</si>
  <si>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</si>
  <si>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</si>
  <si>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</si>
  <si>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</si>
  <si>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</si>
  <si>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</si>
  <si>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</si>
  <si>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</si>
  <si>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</si>
  <si>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</si>
  <si>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</si>
  <si>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</si>
  <si>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</si>
  <si>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</si>
  <si>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</si>
  <si>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</si>
  <si>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</si>
  <si>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</si>
  <si>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</si>
  <si>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</si>
  <si>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</si>
  <si>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</si>
  <si>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</si>
  <si>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</si>
  <si>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</si>
  <si>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</si>
  <si>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</si>
  <si>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</si>
  <si>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</si>
  <si>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</si>
  <si>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</si>
  <si>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</si>
  <si>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</si>
  <si>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</si>
  <si>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</si>
  <si>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</si>
  <si>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</si>
  <si>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</si>
  <si>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</si>
  <si>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</si>
  <si>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</si>
  <si>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</si>
  <si>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</si>
  <si>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</si>
  <si>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</si>
  <si>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</si>
  <si>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</si>
  <si>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</si>
  <si>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</si>
  <si>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</si>
  <si>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</si>
  <si>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</si>
  <si>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</si>
  <si>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</si>
  <si>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</si>
  <si>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</si>
  <si>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</si>
  <si>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</si>
  <si>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</si>
  <si>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</si>
  <si>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</si>
  <si>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</si>
  <si>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</si>
  <si>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</si>
  <si>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</si>
  <si>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</si>
  <si>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</si>
  <si>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</si>
  <si>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</si>
  <si>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</si>
  <si>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</si>
  <si>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</si>
  <si>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</si>
  <si>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</si>
  <si>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</si>
  <si>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</si>
  <si>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</si>
  <si>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</si>
  <si>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</si>
  <si>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</si>
  <si>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</si>
  <si>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</si>
  <si>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</si>
  <si>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</si>
  <si>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</si>
  <si>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</si>
  <si>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</si>
  <si>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</si>
  <si>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</si>
  <si>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</si>
  <si>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</si>
  <si>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</si>
  <si>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</si>
  <si>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</si>
  <si>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</si>
  <si>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</si>
  <si>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</si>
  <si>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</si>
  <si>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</si>
  <si>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</si>
  <si>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</si>
  <si>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</si>
  <si>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</si>
  <si>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</si>
  <si>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</si>
  <si>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</si>
  <si>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</si>
  <si>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</si>
  <si>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</si>
  <si>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</si>
  <si>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</si>
  <si>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</si>
  <si>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</si>
  <si>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</si>
  <si>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</si>
  <si>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</si>
  <si>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</si>
  <si>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</si>
  <si>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</si>
  <si>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</si>
  <si>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</si>
  <si>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</si>
  <si>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</si>
  <si>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</si>
  <si>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</si>
  <si>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</si>
  <si>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</si>
  <si>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</si>
  <si>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</si>
  <si>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</si>
  <si>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</si>
  <si>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</si>
  <si>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</si>
  <si>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</si>
  <si>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</si>
  <si>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</si>
  <si>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</si>
  <si>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</si>
  <si>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</si>
  <si>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</si>
  <si>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</si>
  <si>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</si>
  <si>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</si>
  <si>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</si>
  <si>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</si>
  <si>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</si>
  <si>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</si>
  <si>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</si>
  <si>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</si>
  <si>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</si>
  <si>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</si>
  <si>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</si>
  <si>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</si>
  <si>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</si>
  <si>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</si>
  <si>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</si>
  <si>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</si>
  <si>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</si>
  <si>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</si>
  <si>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</si>
  <si>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</si>
  <si>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</si>
  <si>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</si>
  <si>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</si>
  <si>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</si>
  <si>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</si>
  <si>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</si>
  <si>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</si>
  <si>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</si>
  <si>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</si>
  <si>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</si>
  <si>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</si>
  <si>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</si>
  <si>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</si>
  <si>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</si>
  <si>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</si>
  <si>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</si>
  <si>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</si>
  <si>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</si>
  <si>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</si>
  <si>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</si>
  <si>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</si>
  <si>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</si>
  <si>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</si>
  <si>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</si>
  <si>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</si>
  <si>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</si>
  <si>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</si>
  <si>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</si>
  <si>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</si>
  <si>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</si>
  <si>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</si>
  <si>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</si>
  <si>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</si>
  <si>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</si>
  <si>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</si>
  <si>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</si>
  <si>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</si>
  <si>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</si>
  <si>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</si>
  <si>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</si>
  <si>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</si>
  <si>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</si>
  <si>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</si>
  <si>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</si>
  <si>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</si>
  <si>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</si>
  <si>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</si>
  <si>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</si>
  <si>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</si>
  <si>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</si>
  <si>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</si>
  <si>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</si>
  <si>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</si>
  <si>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</si>
  <si>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</si>
  <si>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</si>
  <si>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</si>
  <si>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</si>
  <si>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</si>
  <si>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</si>
  <si>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</si>
  <si>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</si>
  <si>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</si>
  <si>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</si>
  <si>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</si>
  <si>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</si>
  <si>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</si>
  <si>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</si>
  <si>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</si>
  <si>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</si>
  <si>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</si>
  <si>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</si>
  <si>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</si>
  <si>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</si>
  <si>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</si>
  <si>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</si>
  <si>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</si>
  <si>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</si>
  <si>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</si>
  <si>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</si>
  <si>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</si>
  <si>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</si>
  <si>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</si>
  <si>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</si>
  <si>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</si>
  <si>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</si>
  <si>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</si>
  <si>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</si>
  <si>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</si>
  <si>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</si>
  <si>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</si>
  <si>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</si>
  <si>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</si>
  <si>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</si>
  <si>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</si>
  <si>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</si>
  <si>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</si>
  <si>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</si>
  <si>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</si>
  <si>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</si>
  <si>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</si>
  <si>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</si>
  <si>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</si>
  <si>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</si>
  <si>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</si>
  <si>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</si>
  <si>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</si>
  <si>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</si>
  <si>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</si>
  <si>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</si>
  <si>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</si>
  <si>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</si>
  <si>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</si>
  <si>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</si>
  <si>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</si>
  <si>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</si>
  <si>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</si>
  <si>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</si>
  <si>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</si>
  <si>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</si>
  <si>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</si>
  <si>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</si>
  <si>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</si>
  <si>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</si>
  <si>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</si>
  <si>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</si>
  <si>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</si>
  <si>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</si>
  <si>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</si>
  <si>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</si>
  <si>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</si>
  <si>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</si>
  <si>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</si>
  <si>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</si>
  <si>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</si>
  <si>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</si>
  <si>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</si>
  <si>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</si>
  <si>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</si>
  <si>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</si>
  <si>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</si>
  <si>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</si>
  <si>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</si>
  <si>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</si>
  <si>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</si>
  <si>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</si>
  <si>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</si>
  <si>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</si>
  <si>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</si>
  <si>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</si>
  <si>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</si>
  <si>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</si>
  <si>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</si>
  <si>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</si>
  <si>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</si>
  <si>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</si>
  <si>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</si>
  <si>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</si>
  <si>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</si>
  <si>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</si>
  <si>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</si>
  <si>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</si>
  <si>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</si>
  <si>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</si>
  <si>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</si>
  <si>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</si>
  <si>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</si>
  <si>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</si>
  <si>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</si>
  <si>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</si>
  <si>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</si>
  <si>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</si>
  <si>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</si>
  <si>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</si>
  <si>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</si>
  <si>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</si>
  <si>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</si>
  <si>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</si>
  <si>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</si>
  <si>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</si>
  <si>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</si>
  <si>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</si>
  <si>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</si>
  <si>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</si>
  <si>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</si>
  <si>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</si>
  <si>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</si>
  <si>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</si>
  <si>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</si>
  <si>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</si>
  <si>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</si>
  <si>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</si>
  <si>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</si>
  <si>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</si>
  <si>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</si>
  <si>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</si>
  <si>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</si>
  <si>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</si>
  <si>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</si>
  <si>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</si>
  <si>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</si>
  <si>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</si>
  <si>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</si>
  <si>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</si>
  <si>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</si>
  <si>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</si>
  <si>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</si>
  <si>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</si>
  <si>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</si>
  <si>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</si>
  <si>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</si>
  <si>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</si>
  <si>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</si>
  <si>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</si>
  <si>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</si>
  <si>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</si>
  <si>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</si>
  <si>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</si>
  <si>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</si>
  <si>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</si>
  <si>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</si>
  <si>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</si>
  <si>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</si>
  <si>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</si>
  <si>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</si>
  <si>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</si>
  <si>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</si>
  <si>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</si>
  <si>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</si>
  <si>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</si>
  <si>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</si>
  <si>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</si>
  <si>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</si>
  <si>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</si>
  <si>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</si>
  <si>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</si>
  <si>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</si>
  <si>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</si>
  <si>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</si>
  <si>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</si>
  <si>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</si>
  <si>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</si>
  <si>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</si>
  <si>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</si>
  <si>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</si>
  <si>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</si>
  <si>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</si>
  <si>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</si>
  <si>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</si>
  <si>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</si>
  <si>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</si>
  <si>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</si>
  <si>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</si>
  <si>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</si>
  <si>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</si>
  <si>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</si>
  <si>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</si>
  <si>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</si>
  <si>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</si>
  <si>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</si>
  <si>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</si>
  <si>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</si>
  <si>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</si>
  <si>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</si>
  <si>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</si>
  <si>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</si>
  <si>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</si>
  <si>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</si>
  <si>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</si>
  <si>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</si>
  <si>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</si>
  <si>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</si>
  <si>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</si>
  <si>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</si>
  <si>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</si>
  <si>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</si>
  <si>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</si>
  <si>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</si>
  <si>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</si>
  <si>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</si>
  <si>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</si>
  <si>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</si>
  <si>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</si>
  <si>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</si>
  <si>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</si>
  <si>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</si>
  <si>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</si>
  <si>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</si>
  <si>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</si>
  <si>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</si>
  <si>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</si>
  <si>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</si>
  <si>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</si>
  <si>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</si>
  <si>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</si>
  <si>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</si>
  <si>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</si>
  <si>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</si>
  <si>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</si>
  <si>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</si>
  <si>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</si>
  <si>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</si>
  <si>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</si>
  <si>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</si>
  <si>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</si>
  <si>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</si>
  <si>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</si>
  <si>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</si>
  <si>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</si>
  <si>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</si>
  <si>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</si>
  <si>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</si>
  <si>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</si>
  <si>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</si>
  <si>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</si>
  <si>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</si>
  <si>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</si>
  <si>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</si>
  <si>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</si>
  <si>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</si>
  <si>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</si>
  <si>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</si>
  <si>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</si>
  <si>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</si>
  <si>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</si>
  <si>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</si>
  <si>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</si>
  <si>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</si>
  <si>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</si>
  <si>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</si>
  <si>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</si>
  <si>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</si>
  <si>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</si>
  <si>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</si>
  <si>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</si>
  <si>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</si>
  <si>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</si>
  <si>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</si>
  <si>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</si>
  <si>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</si>
  <si>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</si>
  <si>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</si>
  <si>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</si>
  <si>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</si>
  <si>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</si>
  <si>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</si>
  <si>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</si>
  <si>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</si>
  <si>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</si>
  <si>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</si>
  <si>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</si>
  <si>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</si>
  <si>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</si>
  <si>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</si>
  <si>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</si>
  <si>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</si>
  <si>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</si>
  <si>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</si>
  <si>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</si>
  <si>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</si>
  <si>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</si>
  <si>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</si>
  <si>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</si>
  <si>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</si>
  <si>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</si>
  <si>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</si>
  <si>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</si>
  <si>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</si>
  <si>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</si>
  <si>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</si>
  <si>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</si>
  <si>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</si>
  <si>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</si>
  <si>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</si>
  <si>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</si>
  <si>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</si>
  <si>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</si>
  <si>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</si>
  <si>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</si>
  <si>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GM Financial (2 payments left)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</si>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</sst>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5" xfId="0" applyNumberFormat="1" applyFont="1" applyBorder="1"/>
    <xf numFmtId="164" fontId="13" fillId="0" borderId="44" xfId="0" applyFont="1" applyBorder="1" applyAlignment="1">
      <alignment horizontal="center"/>
    </xf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topLeftCell="A4" workbookViewId="0">
      <selection activeCell="C27" sqref="C27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1976.877371</v>
      </c>
    </row>
    <row r="3" spans="1:3" x14ac:dyDescent="0.3">
      <c r="A3" t="s">
        <v>106</v>
      </c>
      <c r="B3" t="s">
        <v>808</v>
      </c>
      <c r="C3" s="524">
        <v>952.22127599999999</v>
      </c>
    </row>
    <row r="4" spans="1:3" x14ac:dyDescent="0.3">
      <c r="A4" t="s">
        <v>106</v>
      </c>
      <c r="B4" t="s">
        <v>809</v>
      </c>
      <c r="C4" s="524">
        <v>1354.282633</v>
      </c>
    </row>
    <row r="5" spans="1:3" x14ac:dyDescent="0.3">
      <c r="A5" t="s">
        <v>810</v>
      </c>
      <c r="B5" t="s">
        <v>807</v>
      </c>
      <c r="C5" s="524">
        <v>461.22561999999999</v>
      </c>
    </row>
    <row r="6" spans="1:3" x14ac:dyDescent="0.3">
      <c r="A6" t="s">
        <v>810</v>
      </c>
      <c r="B6" t="s">
        <v>808</v>
      </c>
      <c r="C6" s="524">
        <v>733.12704199999996</v>
      </c>
    </row>
    <row r="7" spans="1:3" x14ac:dyDescent="0.3">
      <c r="A7" t="s">
        <v>812</v>
      </c>
      <c r="B7" t="s">
        <v>811</v>
      </c>
      <c r="C7" s="524">
        <v>203.86799999999999</v>
      </c>
    </row>
    <row r="8" spans="1:3" x14ac:dyDescent="0.3">
      <c r="A8" t="s">
        <v>812</v>
      </c>
      <c r="B8" t="s">
        <v>813</v>
      </c>
      <c r="C8" s="524">
        <v>1219.2550000000001</v>
      </c>
    </row>
    <row r="9" spans="1:3" x14ac:dyDescent="0.3">
      <c r="A9" t="s">
        <v>812</v>
      </c>
      <c r="B9" t="s">
        <v>814</v>
      </c>
      <c r="C9" s="524">
        <v>138.86199999999999</v>
      </c>
    </row>
    <row r="10" spans="1:3" x14ac:dyDescent="0.3">
      <c r="A10" t="s">
        <v>815</v>
      </c>
      <c r="B10" t="s">
        <v>813</v>
      </c>
      <c r="C10" s="524">
        <v>679.72</v>
      </c>
    </row>
    <row r="11" spans="1:3" x14ac:dyDescent="0.3">
      <c r="A11" t="s">
        <v>54</v>
      </c>
      <c r="B11" t="s">
        <v>816</v>
      </c>
      <c r="C11" s="524">
        <v>50.346319999999999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224.54397</v>
      </c>
    </row>
    <row r="14" spans="1:3" x14ac:dyDescent="0.3">
      <c r="A14" t="s">
        <v>54</v>
      </c>
      <c r="B14" t="s">
        <v>819</v>
      </c>
      <c r="C14" s="524">
        <v>211.67348999999999</v>
      </c>
    </row>
    <row r="15" spans="1:3" x14ac:dyDescent="0.3">
      <c r="A15" t="s">
        <v>54</v>
      </c>
      <c r="B15" t="s">
        <v>820</v>
      </c>
      <c r="C15" s="524">
        <v>204.95385999999999</v>
      </c>
    </row>
    <row r="16" spans="1:3" x14ac:dyDescent="0.3">
      <c r="A16" t="s">
        <v>59</v>
      </c>
      <c r="B16" t="s">
        <v>821</v>
      </c>
      <c r="C16" s="524">
        <v>0.10882</v>
      </c>
    </row>
    <row r="17" spans="1:3" x14ac:dyDescent="0.3">
      <c r="A17" t="s">
        <v>59</v>
      </c>
      <c r="B17" t="s">
        <v>822</v>
      </c>
      <c r="C17" s="524">
        <v>1.6377699999999999</v>
      </c>
    </row>
    <row r="18" spans="1:3" x14ac:dyDescent="0.3">
      <c r="A18" t="s">
        <v>59</v>
      </c>
      <c r="B18" t="s">
        <v>823</v>
      </c>
      <c r="C18" s="524">
        <v>22.54139</v>
      </c>
    </row>
    <row r="19" spans="1:3" x14ac:dyDescent="0.3">
      <c r="A19" t="s">
        <v>59</v>
      </c>
      <c r="B19" t="s">
        <v>824</v>
      </c>
      <c r="C19" s="524">
        <v>5.2892619999999999</v>
      </c>
    </row>
    <row r="20" spans="1:3" x14ac:dyDescent="0.3">
      <c r="A20" t="s">
        <v>59</v>
      </c>
      <c r="B20" t="s">
        <v>825</v>
      </c>
      <c r="C20" s="524">
        <v>32.208689999999997</v>
      </c>
    </row>
    <row r="21" spans="1:3" x14ac:dyDescent="0.3">
      <c r="A21" t="s">
        <v>59</v>
      </c>
      <c r="B21" t="s">
        <v>826</v>
      </c>
      <c r="C21" s="524">
        <v>144.69972000000001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8.55701</v>
      </c>
    </row>
    <row r="24" spans="1:3" x14ac:dyDescent="0.3">
      <c r="A24" s="521" t="s">
        <v>828</v>
      </c>
      <c r="B24" s="521" t="s">
        <v>818</v>
      </c>
      <c r="C24" s="524">
        <v>26.053380000000001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22.982579999999999</v>
      </c>
    </row>
    <row r="27" spans="1:3" x14ac:dyDescent="0.3">
      <c r="A27" s="521" t="s">
        <v>828</v>
      </c>
      <c r="B27" s="521" t="s">
        <v>820</v>
      </c>
      <c r="C27" s="524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G41" sqref="G41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41" t="s">
        <v>34</v>
      </c>
      <c r="B1" s="542"/>
      <c r="C1" s="543"/>
      <c r="E1" s="5" t="s">
        <v>35</v>
      </c>
      <c r="F1" s="6">
        <f ca="1">SUM($B$7,$B$19,$B$26,$B$31,$B$38)</f>
        <v>1711903.0099999998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0</v>
      </c>
      <c r="C2" s="15">
        <f t="shared" ref="C2:C6" ca="1" si="0">TODAY()</f>
        <v>46170</v>
      </c>
      <c r="E2" s="13" t="s">
        <v>40</v>
      </c>
      <c r="F2" s="16">
        <f>F14</f>
        <v>184020.32</v>
      </c>
      <c r="H2" s="17"/>
      <c r="J2" s="18" t="s">
        <v>41</v>
      </c>
      <c r="K2" s="19">
        <v>0.75</v>
      </c>
      <c r="L2" s="20">
        <f>K5/(K5+K6)</f>
        <v>0.83298913727819124</v>
      </c>
      <c r="N2" s="21" t="s">
        <v>42</v>
      </c>
      <c r="O2" s="22">
        <f>B12-O1</f>
        <v>-10170</v>
      </c>
      <c r="P2" s="11"/>
      <c r="Q2" s="23" t="s">
        <v>43</v>
      </c>
      <c r="R2" s="23">
        <f ca="1">E20*(1+$Q$1)</f>
        <v>1757065.0934999995</v>
      </c>
    </row>
    <row r="3" spans="1:18" ht="14.4" x14ac:dyDescent="0.3">
      <c r="A3" s="13" t="s">
        <v>44</v>
      </c>
      <c r="B3" s="14">
        <v>0</v>
      </c>
      <c r="C3" s="15">
        <f t="shared" ca="1" si="0"/>
        <v>46170</v>
      </c>
      <c r="E3" s="21" t="s">
        <v>45</v>
      </c>
      <c r="F3" s="22">
        <f ca="1">F1-F2</f>
        <v>1527882.6899999997</v>
      </c>
      <c r="H3" s="17"/>
      <c r="J3" s="18" t="s">
        <v>46</v>
      </c>
      <c r="K3" s="19">
        <v>0.25</v>
      </c>
      <c r="L3" s="20">
        <f>K6/(K5+K6)</f>
        <v>0.16701086272180873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2020624.8575249992</v>
      </c>
    </row>
    <row r="4" spans="1:18" ht="14.4" x14ac:dyDescent="0.3">
      <c r="A4" s="13" t="s">
        <v>49</v>
      </c>
      <c r="B4" s="14">
        <v>0</v>
      </c>
      <c r="C4" s="15">
        <f t="shared" ca="1" si="0"/>
        <v>46170</v>
      </c>
      <c r="F4" s="7"/>
      <c r="H4" s="17"/>
      <c r="J4" s="24"/>
      <c r="K4" s="25"/>
      <c r="L4" s="26"/>
      <c r="N4" s="27" t="s">
        <v>50</v>
      </c>
      <c r="O4" s="28">
        <f>B10-O3</f>
        <v>23553.259999999995</v>
      </c>
      <c r="P4" s="11"/>
      <c r="Q4" s="23" t="s">
        <v>51</v>
      </c>
      <c r="R4" s="23">
        <f t="shared" ca="1" si="1"/>
        <v>2323718.5861537489</v>
      </c>
    </row>
    <row r="5" spans="1:18" ht="14.4" x14ac:dyDescent="0.3">
      <c r="A5" s="13" t="s">
        <v>52</v>
      </c>
      <c r="B5" s="14">
        <f ca="1">'Checking Transaction Log'!G1</f>
        <v>2834.5499999999852</v>
      </c>
      <c r="C5" s="15">
        <f t="shared" ca="1" si="0"/>
        <v>46170</v>
      </c>
      <c r="E5" s="544" t="s">
        <v>53</v>
      </c>
      <c r="F5" s="542"/>
      <c r="G5" s="543"/>
      <c r="H5" s="17"/>
      <c r="J5" s="29" t="s">
        <v>54</v>
      </c>
      <c r="K5" s="30">
        <f>B10</f>
        <v>91423.34</v>
      </c>
      <c r="L5" s="20">
        <f ca="1">K5/F3</f>
        <v>5.9836622666364532E-2</v>
      </c>
      <c r="N5" s="5" t="s">
        <v>55</v>
      </c>
      <c r="O5" s="6"/>
      <c r="P5" s="11"/>
      <c r="Q5" s="23" t="s">
        <v>56</v>
      </c>
      <c r="R5" s="23">
        <f t="shared" ca="1" si="1"/>
        <v>2672276.3740768111</v>
      </c>
    </row>
    <row r="6" spans="1:18" ht="14.4" x14ac:dyDescent="0.3">
      <c r="A6" s="13" t="s">
        <v>57</v>
      </c>
      <c r="B6" s="14">
        <f>'Savings Transaction Log'!A3</f>
        <v>15522.120000000003</v>
      </c>
      <c r="C6" s="15">
        <f t="shared" ca="1" si="0"/>
        <v>46170</v>
      </c>
      <c r="E6" s="31" t="s">
        <v>58</v>
      </c>
      <c r="F6" s="14">
        <v>136201.79</v>
      </c>
      <c r="G6" s="32">
        <v>46155</v>
      </c>
      <c r="H6" s="17"/>
      <c r="J6" s="18" t="s">
        <v>59</v>
      </c>
      <c r="K6" s="30">
        <f>B12</f>
        <v>18330</v>
      </c>
      <c r="L6" s="20">
        <f ca="1">K6/F3</f>
        <v>1.1996994350397415E-2</v>
      </c>
      <c r="N6" s="21" t="s">
        <v>60</v>
      </c>
      <c r="O6" s="22"/>
      <c r="P6" s="11"/>
      <c r="Q6" s="23" t="s">
        <v>61</v>
      </c>
      <c r="R6" s="23">
        <f t="shared" ca="1" si="1"/>
        <v>3073117.8301883326</v>
      </c>
    </row>
    <row r="7" spans="1:18" ht="14.4" x14ac:dyDescent="0.3">
      <c r="A7" s="21" t="s">
        <v>62</v>
      </c>
      <c r="B7" s="33">
        <f ca="1">SUM(B2:B6)</f>
        <v>18356.669999999987</v>
      </c>
      <c r="C7" s="34">
        <f ca="1">B7/F3</f>
        <v>1.2014449879002157E-2</v>
      </c>
      <c r="E7" s="529" t="s">
        <v>836</v>
      </c>
      <c r="F7" s="14">
        <v>18968</v>
      </c>
      <c r="G7" s="32">
        <v>46142</v>
      </c>
      <c r="H7" s="7"/>
      <c r="J7" s="18" t="s">
        <v>64</v>
      </c>
      <c r="K7" s="30">
        <f>IF((B3+B4+B6)&gt;10000,(B3+B4+B6-10000),0)</f>
        <v>5522.1200000000026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3534085.5047165821</v>
      </c>
    </row>
    <row r="8" spans="1:18" ht="14.4" x14ac:dyDescent="0.3">
      <c r="B8" s="7"/>
      <c r="C8" s="37"/>
      <c r="E8" s="31" t="s">
        <v>842</v>
      </c>
      <c r="F8" s="14">
        <v>1245.4000000000001</v>
      </c>
      <c r="G8" s="32">
        <v>46144</v>
      </c>
      <c r="H8" s="7"/>
      <c r="I8" s="7"/>
      <c r="J8" s="18" t="s">
        <v>68</v>
      </c>
      <c r="K8" s="30">
        <f>SUM(K5:K7)</f>
        <v>115275.45999999999</v>
      </c>
      <c r="L8" s="20">
        <f ca="1">K8/F3</f>
        <v>7.5447847373675006E-2</v>
      </c>
      <c r="N8" s="21" t="s">
        <v>69</v>
      </c>
      <c r="O8" s="22">
        <f t="shared" si="2"/>
        <v>13383.259999999995</v>
      </c>
      <c r="P8" s="11"/>
      <c r="Q8" s="23" t="s">
        <v>70</v>
      </c>
      <c r="R8" s="23">
        <f t="shared" ca="1" si="1"/>
        <v>4064198.330424069</v>
      </c>
    </row>
    <row r="9" spans="1:18" ht="14.4" x14ac:dyDescent="0.3">
      <c r="A9" s="541" t="s">
        <v>71</v>
      </c>
      <c r="B9" s="542"/>
      <c r="C9" s="543"/>
      <c r="E9" s="528" t="s">
        <v>841</v>
      </c>
      <c r="F9" s="526">
        <v>9840</v>
      </c>
      <c r="G9" s="527">
        <v>46155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4673828.0799876787</v>
      </c>
    </row>
    <row r="10" spans="1:18" ht="14.4" x14ac:dyDescent="0.3">
      <c r="A10" s="31" t="s">
        <v>74</v>
      </c>
      <c r="B10" s="14">
        <v>91423.34</v>
      </c>
      <c r="C10" s="15">
        <v>46165</v>
      </c>
      <c r="D10" s="17"/>
      <c r="E10" s="528" t="s">
        <v>837</v>
      </c>
      <c r="F10" s="526">
        <v>11965.33</v>
      </c>
      <c r="G10" s="527">
        <v>46149</v>
      </c>
      <c r="H10" s="17"/>
      <c r="I10" s="7"/>
      <c r="J10" s="18" t="s">
        <v>54</v>
      </c>
      <c r="K10" s="30">
        <f>(K8*K2)-K5</f>
        <v>-4966.7449999999953</v>
      </c>
      <c r="L10" s="40">
        <f t="shared" ref="L10:L11" si="3">K10+K5</f>
        <v>86456.595000000001</v>
      </c>
      <c r="P10" s="11"/>
      <c r="Q10" s="23" t="s">
        <v>75</v>
      </c>
      <c r="R10" s="23">
        <f t="shared" ca="1" si="1"/>
        <v>5374902.2919858303</v>
      </c>
    </row>
    <row r="11" spans="1:18" ht="14.4" x14ac:dyDescent="0.3">
      <c r="A11" s="31" t="s">
        <v>76</v>
      </c>
      <c r="B11" s="14">
        <v>12534.15</v>
      </c>
      <c r="C11" s="15">
        <v>46165</v>
      </c>
      <c r="D11" s="17"/>
      <c r="E11" s="528" t="s">
        <v>838</v>
      </c>
      <c r="F11" s="526">
        <v>1040.6300000000001</v>
      </c>
      <c r="G11" s="527">
        <v>46155</v>
      </c>
      <c r="H11" s="17"/>
      <c r="I11" s="7"/>
      <c r="J11" s="43" t="s">
        <v>78</v>
      </c>
      <c r="K11" s="44">
        <f>(K8*K3)-K6</f>
        <v>10488.864999999998</v>
      </c>
      <c r="L11" s="45">
        <f t="shared" si="3"/>
        <v>28818.864999999998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6181137.635783704</v>
      </c>
    </row>
    <row r="12" spans="1:18" ht="14.4" x14ac:dyDescent="0.3">
      <c r="A12" s="47" t="s">
        <v>81</v>
      </c>
      <c r="B12" s="48">
        <v>18330</v>
      </c>
      <c r="C12" s="15">
        <v>46165</v>
      </c>
      <c r="D12" s="17"/>
      <c r="E12" s="525" t="s">
        <v>839</v>
      </c>
      <c r="F12" s="526">
        <v>3944.13</v>
      </c>
      <c r="G12" s="527">
        <v>46155</v>
      </c>
      <c r="I12" s="7"/>
      <c r="J12" s="49"/>
      <c r="K12" s="25"/>
      <c r="L12" s="50">
        <f ca="1">L11/F3</f>
        <v>1.8861961843418752E-2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46155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184020.32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103957.48999999999</v>
      </c>
      <c r="L15" s="59">
        <f ca="1">K15/F3</f>
        <v>6.8040230235215257E-2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128110.00999999998</v>
      </c>
      <c r="I16" s="7"/>
      <c r="J16" s="18" t="s">
        <v>46</v>
      </c>
      <c r="K16" s="63">
        <f>B12</f>
        <v>18330</v>
      </c>
      <c r="L16" s="20">
        <f ca="1">K16/F3</f>
        <v>1.1996994350397415E-2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1486344.5499999998</v>
      </c>
      <c r="P18" s="11"/>
    </row>
    <row r="19" spans="1:17" ht="14.4" x14ac:dyDescent="0.3">
      <c r="A19" s="68" t="s">
        <v>92</v>
      </c>
      <c r="B19" s="33">
        <f>SUM(B10:B18)</f>
        <v>122287.48999999999</v>
      </c>
      <c r="C19" s="34">
        <f ca="1">B19/F3</f>
        <v>8.003722458561266E-2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283066.51999999996</v>
      </c>
      <c r="P19" s="73">
        <f t="shared" ref="P19:P32" si="4">O19/$O$18</f>
        <v>0.19044475253062959</v>
      </c>
      <c r="Q19" s="74" t="s">
        <v>97</v>
      </c>
    </row>
    <row r="20" spans="1:17" ht="14.4" x14ac:dyDescent="0.3">
      <c r="B20" s="7"/>
      <c r="C20" s="37"/>
      <c r="E20" s="56">
        <f ca="1">F3</f>
        <v>1527882.6899999997</v>
      </c>
      <c r="F20" s="44">
        <f ca="1">E20-E22</f>
        <v>112880.25999999978</v>
      </c>
      <c r="G20" s="34">
        <f ca="1">(E20-E22)/E22</f>
        <v>7.9773898338817539E-2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263562.90500000003</v>
      </c>
      <c r="P20" s="78">
        <f t="shared" si="4"/>
        <v>0.17732288586788308</v>
      </c>
      <c r="Q20" s="79" t="s">
        <v>101</v>
      </c>
    </row>
    <row r="21" spans="1:17" ht="15.75" customHeight="1" x14ac:dyDescent="0.3">
      <c r="A21" s="541" t="s">
        <v>102</v>
      </c>
      <c r="B21" s="542"/>
      <c r="C21" s="54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0.23605865500000012</v>
      </c>
      <c r="L21" s="11"/>
      <c r="N21" s="27" t="s">
        <v>104</v>
      </c>
      <c r="O21" s="51">
        <f>($B$10+$B$11)*0.25</f>
        <v>25989.372499999998</v>
      </c>
      <c r="P21" s="82">
        <f t="shared" si="4"/>
        <v>1.7485429270084115E-2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429118.56999999995</v>
      </c>
      <c r="C22" s="15">
        <v>46165</v>
      </c>
      <c r="E22" s="56">
        <v>1415002.43</v>
      </c>
      <c r="F22" s="45">
        <f ca="1">((F20/(C2-E21))*365)+E22</f>
        <v>1695283.3476870742</v>
      </c>
      <c r="G22" s="34">
        <f ca="1">(F22-E22)/E22</f>
        <v>0.19807804689570341</v>
      </c>
      <c r="I22" s="7"/>
      <c r="J22" s="81">
        <v>3000000</v>
      </c>
      <c r="K22" s="50">
        <f ca="1">1-($E$20/J22)</f>
        <v>0.49070577000000004</v>
      </c>
      <c r="L22" s="11"/>
      <c r="N22" s="5" t="s">
        <v>108</v>
      </c>
      <c r="O22" s="72">
        <f>($B$22+$B$23)*0.3</f>
        <v>169839.91199999998</v>
      </c>
      <c r="P22" s="73">
        <f t="shared" si="4"/>
        <v>0.11426685151837776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137014.46999999997</v>
      </c>
      <c r="C23" s="15">
        <f>C22</f>
        <v>46165</v>
      </c>
      <c r="E23" s="7"/>
      <c r="G23" s="65"/>
      <c r="I23" s="7"/>
      <c r="J23" s="81">
        <v>4000000</v>
      </c>
      <c r="K23" s="50">
        <f ca="1">1-($E$20/J23)</f>
        <v>0.61802932750000006</v>
      </c>
      <c r="L23" s="11"/>
      <c r="N23" s="13" t="s">
        <v>111</v>
      </c>
      <c r="O23" s="14">
        <f>($B$24+$B$25)*0.3</f>
        <v>158137.74300000002</v>
      </c>
      <c r="P23" s="78">
        <f t="shared" si="4"/>
        <v>0.10639373152072985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403661.47</v>
      </c>
      <c r="C24" s="15">
        <f>C22</f>
        <v>46165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0.69442346200000005</v>
      </c>
      <c r="L24" s="11"/>
      <c r="N24" s="13" t="s">
        <v>113</v>
      </c>
      <c r="O24" s="14">
        <f t="shared" ref="O24:O25" si="5">($B$10+$B$11)*0.25</f>
        <v>25989.372499999998</v>
      </c>
      <c r="P24" s="78">
        <f t="shared" si="4"/>
        <v>1.7485429270084115E-2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123464.34000000005</v>
      </c>
      <c r="C25" s="15">
        <f>C22</f>
        <v>46165</v>
      </c>
      <c r="E25" s="75" t="s">
        <v>34</v>
      </c>
      <c r="F25" s="76">
        <f ca="1">B7</f>
        <v>18356.669999999987</v>
      </c>
      <c r="G25" s="77">
        <f t="shared" ref="G25:G31" ca="1" si="6">F25/SUM($F$25:$F$31)</f>
        <v>1.1801230304715591E-2</v>
      </c>
      <c r="I25" s="7"/>
      <c r="J25" s="84"/>
      <c r="K25" s="25"/>
      <c r="L25" s="11"/>
      <c r="N25" s="27" t="s">
        <v>116</v>
      </c>
      <c r="O25" s="51">
        <f t="shared" si="5"/>
        <v>25989.372499999998</v>
      </c>
      <c r="P25" s="82">
        <f t="shared" si="4"/>
        <v>1.7485429270084115E-2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1093258.8499999999</v>
      </c>
      <c r="C26" s="34">
        <f ca="1">B26/F3</f>
        <v>0.71553847501210976</v>
      </c>
      <c r="E26" s="80" t="s">
        <v>103</v>
      </c>
      <c r="F26" s="30">
        <f>(B11)</f>
        <v>12534.15</v>
      </c>
      <c r="G26" s="20">
        <f t="shared" ca="1" si="6"/>
        <v>8.0580187378130677E-3</v>
      </c>
      <c r="I26" s="7"/>
      <c r="J26" s="49"/>
      <c r="K26" s="25"/>
      <c r="L26" s="11"/>
      <c r="N26" s="5" t="s">
        <v>119</v>
      </c>
      <c r="O26" s="72">
        <f>($B$22+$B$23)*0.2</f>
        <v>113226.60799999999</v>
      </c>
      <c r="P26" s="73">
        <f t="shared" si="4"/>
        <v>7.6177901012251845E-2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91423.34</v>
      </c>
      <c r="G27" s="20">
        <f t="shared" ca="1" si="6"/>
        <v>5.8774706445467381E-2</v>
      </c>
      <c r="I27" s="7"/>
      <c r="J27" s="49"/>
      <c r="K27" s="25"/>
      <c r="L27" s="11"/>
      <c r="N27" s="13" t="s">
        <v>120</v>
      </c>
      <c r="O27" s="14">
        <f>($B$24+$B$25)*0.2</f>
        <v>105425.16200000001</v>
      </c>
      <c r="P27" s="78">
        <f t="shared" si="4"/>
        <v>7.0929154347153245E-2</v>
      </c>
      <c r="Q27" s="79" t="s">
        <v>101</v>
      </c>
    </row>
    <row r="28" spans="1:17" ht="15.75" customHeight="1" x14ac:dyDescent="0.3">
      <c r="A28" s="541" t="s">
        <v>115</v>
      </c>
      <c r="B28" s="542"/>
      <c r="C28" s="543"/>
      <c r="E28" s="80" t="s">
        <v>110</v>
      </c>
      <c r="F28" s="30">
        <f>B12</f>
        <v>18330</v>
      </c>
      <c r="G28" s="20">
        <f t="shared" ca="1" si="6"/>
        <v>1.178408455811631E-2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10395.749</v>
      </c>
      <c r="P28" s="78">
        <f t="shared" si="4"/>
        <v>6.994171708033646E-3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46144</v>
      </c>
      <c r="E29" s="80" t="s">
        <v>102</v>
      </c>
      <c r="F29" s="30">
        <f>B26</f>
        <v>1093258.8499999999</v>
      </c>
      <c r="G29" s="20">
        <f t="shared" ca="1" si="6"/>
        <v>0.70283986537419496</v>
      </c>
      <c r="H29" s="86"/>
      <c r="I29" s="7"/>
      <c r="J29" s="49"/>
      <c r="K29" s="25"/>
      <c r="L29" s="11"/>
      <c r="N29" s="27" t="s">
        <v>123</v>
      </c>
      <c r="O29" s="51">
        <f t="shared" si="7"/>
        <v>10395.749</v>
      </c>
      <c r="P29" s="82">
        <f t="shared" si="4"/>
        <v>6.994171708033646E-3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46144</v>
      </c>
      <c r="E30" s="80" t="s">
        <v>115</v>
      </c>
      <c r="F30" s="30">
        <f>B31-F6</f>
        <v>270798.20999999996</v>
      </c>
      <c r="G30" s="20">
        <f t="shared" ca="1" si="6"/>
        <v>0.17409214428950012</v>
      </c>
      <c r="H30" s="86"/>
      <c r="I30" s="7"/>
      <c r="J30" s="49"/>
      <c r="K30" s="25"/>
      <c r="L30" s="11"/>
      <c r="N30" s="5" t="s">
        <v>115</v>
      </c>
      <c r="O30" s="72">
        <f>B31-F6</f>
        <v>270798.20999999996</v>
      </c>
      <c r="P30" s="73">
        <f t="shared" si="4"/>
        <v>0.18219073767249996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0.17723756658307321</v>
      </c>
      <c r="E31" s="85" t="s">
        <v>118</v>
      </c>
      <c r="F31" s="44">
        <f>B38-F8-F7</f>
        <v>50786.600000000006</v>
      </c>
      <c r="G31" s="34">
        <f t="shared" ca="1" si="6"/>
        <v>3.2649950290192575E-2</v>
      </c>
      <c r="I31" s="7"/>
      <c r="J31" s="49"/>
      <c r="K31" s="25"/>
      <c r="L31" s="11"/>
      <c r="N31" s="27" t="s">
        <v>127</v>
      </c>
      <c r="O31" s="51">
        <f>($B$10+$B$11)*0.05</f>
        <v>5197.8744999999999</v>
      </c>
      <c r="P31" s="82">
        <f t="shared" si="4"/>
        <v>3.497085854016823E-3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18330</v>
      </c>
      <c r="P32" s="88">
        <f t="shared" si="4"/>
        <v>1.2332268450138295E-2</v>
      </c>
      <c r="Q32" s="89" t="s">
        <v>59</v>
      </c>
    </row>
    <row r="33" spans="1:16" ht="15.75" customHeight="1" x14ac:dyDescent="0.3">
      <c r="A33" s="541" t="s">
        <v>118</v>
      </c>
      <c r="B33" s="542"/>
      <c r="C33" s="54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17500</v>
      </c>
      <c r="C34" s="15">
        <v>46144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18000</v>
      </c>
      <c r="C35" s="15">
        <v>46144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572618.7975000001</v>
      </c>
      <c r="P35" s="59">
        <f t="shared" ref="P35:P39" si="8">O35/$O$18</f>
        <v>0.3852530676685969</v>
      </c>
    </row>
    <row r="36" spans="1:16" ht="15.75" customHeight="1" x14ac:dyDescent="0.3">
      <c r="A36" s="13" t="s">
        <v>131</v>
      </c>
      <c r="B36" s="14">
        <v>5500</v>
      </c>
      <c r="C36" s="15">
        <v>46144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379956.4</v>
      </c>
      <c r="P36" s="20">
        <f t="shared" si="8"/>
        <v>0.25563144157927586</v>
      </c>
    </row>
    <row r="37" spans="1:16" ht="15.75" customHeight="1" x14ac:dyDescent="0.3">
      <c r="A37" s="13" t="s">
        <v>133</v>
      </c>
      <c r="B37" s="14">
        <v>30000</v>
      </c>
      <c r="C37" s="15">
        <v>46144</v>
      </c>
      <c r="D37" s="86"/>
      <c r="I37" s="7"/>
      <c r="N37" s="13" t="s">
        <v>134</v>
      </c>
      <c r="O37" s="14">
        <f>SUM(O26:O29)</f>
        <v>239443.26800000004</v>
      </c>
      <c r="P37" s="20">
        <f t="shared" si="8"/>
        <v>0.16109539877547241</v>
      </c>
    </row>
    <row r="38" spans="1:16" ht="15.75" customHeight="1" x14ac:dyDescent="0.3">
      <c r="A38" s="21" t="s">
        <v>135</v>
      </c>
      <c r="B38" s="33">
        <f>SUM(B34:B37)</f>
        <v>71000</v>
      </c>
      <c r="C38" s="34">
        <f ca="1">(B38-F8-F7)/F3</f>
        <v>3.3239855606977273E-2</v>
      </c>
      <c r="D38" s="86"/>
      <c r="E38" s="39"/>
      <c r="F38" s="11"/>
      <c r="G38" s="39"/>
      <c r="I38" s="7"/>
      <c r="N38" s="13" t="s">
        <v>115</v>
      </c>
      <c r="O38" s="14">
        <f>O30+O31</f>
        <v>275996.08449999994</v>
      </c>
      <c r="P38" s="20">
        <f t="shared" si="8"/>
        <v>0.18568782352651678</v>
      </c>
    </row>
    <row r="39" spans="1:16" ht="15" customHeight="1" x14ac:dyDescent="0.3">
      <c r="E39" s="25"/>
      <c r="F39" s="25"/>
      <c r="G39" s="25"/>
      <c r="N39" s="27" t="s">
        <v>46</v>
      </c>
      <c r="O39" s="51">
        <f>O32</f>
        <v>18330</v>
      </c>
      <c r="P39" s="91">
        <f t="shared" si="8"/>
        <v>1.2332268450138295E-2</v>
      </c>
    </row>
    <row r="40" spans="1:16" ht="15" customHeight="1" x14ac:dyDescent="0.3">
      <c r="A40" s="92" t="s">
        <v>136</v>
      </c>
      <c r="E40" s="25"/>
      <c r="F40" s="25"/>
      <c r="G40" s="25"/>
      <c r="N40" s="93" t="s">
        <v>137</v>
      </c>
      <c r="O40" s="94">
        <f t="shared" ref="O40:P40" si="9">SUM(O35:O39)</f>
        <v>1486344.55</v>
      </c>
      <c r="P40" s="95">
        <f t="shared" si="9"/>
        <v>1.0000000000000002</v>
      </c>
    </row>
    <row r="41" spans="1:16" ht="15" customHeight="1" x14ac:dyDescent="0.3">
      <c r="A41" s="92" t="s">
        <v>138</v>
      </c>
      <c r="E41" s="25"/>
      <c r="F41" s="25"/>
      <c r="G41" s="25"/>
      <c r="P41" s="11"/>
    </row>
    <row r="42" spans="1:16" ht="15" customHeight="1" x14ac:dyDescent="0.3">
      <c r="A42" s="92" t="s">
        <v>139</v>
      </c>
      <c r="E42" s="7"/>
      <c r="G42" s="7"/>
      <c r="P42" s="11"/>
    </row>
    <row r="43" spans="1:16" ht="15.75" customHeight="1" x14ac:dyDescent="0.3"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display="GM Financial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H39" sqref="H39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48" t="s">
        <v>36</v>
      </c>
      <c r="C1" s="547"/>
      <c r="D1" s="549" t="s">
        <v>140</v>
      </c>
      <c r="E1" s="543"/>
      <c r="G1" s="96"/>
      <c r="H1" s="546" t="s">
        <v>36</v>
      </c>
      <c r="I1" s="547"/>
      <c r="J1" s="545" t="s">
        <v>140</v>
      </c>
      <c r="K1" s="543"/>
      <c r="M1" s="96"/>
      <c r="N1" s="546" t="s">
        <v>36</v>
      </c>
      <c r="O1" s="547"/>
      <c r="P1" s="545" t="s">
        <v>140</v>
      </c>
      <c r="Q1" s="543"/>
      <c r="S1" s="96"/>
      <c r="T1" s="546" t="s">
        <v>36</v>
      </c>
      <c r="U1" s="547"/>
      <c r="V1" s="545" t="s">
        <v>140</v>
      </c>
      <c r="W1" s="543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78477.33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38456.545000000006</v>
      </c>
      <c r="K2" s="102">
        <f>J2/D2</f>
        <v>0.49003380976391531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35294.034999999996</v>
      </c>
      <c r="Q2" s="102">
        <f>P2/D2</f>
        <v>0.44973542040739656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4726.7500000000018</v>
      </c>
      <c r="W2" s="102">
        <f>V2/D2</f>
        <v>6.0230769828688129E-2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40086.149999999994</v>
      </c>
      <c r="E4" s="20">
        <f t="shared" ref="E4:E7" si="1">D4/$D$2</f>
        <v>0.51079910593288524</v>
      </c>
      <c r="G4" s="570" t="str">
        <f>'Proposed Budget'!C5</f>
        <v>Groceries/Household</v>
      </c>
      <c r="H4" s="571">
        <f>'Proposed Budget'!F5</f>
        <v>14400</v>
      </c>
      <c r="I4" s="572">
        <f>H4/$B$2</f>
        <v>7.0310370755502727E-2</v>
      </c>
      <c r="J4" s="573">
        <f>'Monthly Breakdown'!E5</f>
        <v>5998.73</v>
      </c>
      <c r="K4" s="574">
        <f>J4/$D$2</f>
        <v>7.6439017484412369E-2</v>
      </c>
      <c r="M4" s="570" t="str">
        <f>'Proposed Budget'!C6</f>
        <v>Dining Out</v>
      </c>
      <c r="N4" s="571">
        <f>'Proposed Budget'!F6</f>
        <v>14400</v>
      </c>
      <c r="O4" s="572">
        <f t="shared" ref="O4:O12" si="2">N4/$B$2</f>
        <v>7.0310370755502727E-2</v>
      </c>
      <c r="P4" s="573">
        <f>'Monthly Breakdown'!E6</f>
        <v>5517.369999999999</v>
      </c>
      <c r="Q4" s="574">
        <f t="shared" ref="Q4:Q12" si="3">P4/$D$2</f>
        <v>7.0305271598817123E-2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16885.949999999997</v>
      </c>
      <c r="W4" s="102">
        <f t="shared" ref="W4:W7" si="5">V4/$D$2</f>
        <v>0.21516978215237439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30982.07</v>
      </c>
      <c r="E5" s="20">
        <f t="shared" si="1"/>
        <v>0.39479006230206865</v>
      </c>
      <c r="G5" s="570" t="str">
        <f>'Proposed Budget'!C7</f>
        <v>Misc Food</v>
      </c>
      <c r="H5" s="571">
        <f>'Proposed Budget'!F7*0.5</f>
        <v>900</v>
      </c>
      <c r="I5" s="572">
        <f>H5/$B$2</f>
        <v>4.3943981722189204E-3</v>
      </c>
      <c r="J5" s="573">
        <f>'Monthly Breakdown'!E7*0.5</f>
        <v>335.78499999999997</v>
      </c>
      <c r="K5" s="574">
        <f t="shared" ref="K5:K30" si="6">J5/$D$2</f>
        <v>4.2787515834190586E-3</v>
      </c>
      <c r="M5" s="570" t="str">
        <f>'Proposed Budget'!C7</f>
        <v>Misc Food</v>
      </c>
      <c r="N5" s="571">
        <f>'Proposed Budget'!F7*0.5</f>
        <v>900</v>
      </c>
      <c r="O5" s="572">
        <f>N5/$B$2</f>
        <v>4.3943981722189204E-3</v>
      </c>
      <c r="P5" s="573">
        <f>'Monthly Breakdown'!E7*0.5</f>
        <v>335.78499999999997</v>
      </c>
      <c r="Q5" s="574">
        <f>P5/$D$2</f>
        <v>4.2787515834190586E-3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250</v>
      </c>
      <c r="W5" s="102">
        <f t="shared" si="5"/>
        <v>3.1856333542438307E-3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4209.1100000000006</v>
      </c>
      <c r="E6" s="20">
        <f t="shared" si="1"/>
        <v>5.3634724830725004E-2</v>
      </c>
      <c r="G6" s="570" t="str">
        <f>'Proposed Budget'!C8</f>
        <v>Gasoline</v>
      </c>
      <c r="H6" s="571">
        <f>'Proposed Budget'!F8</f>
        <v>7200</v>
      </c>
      <c r="I6" s="572">
        <f>H6/$B$2</f>
        <v>3.5155185377751363E-2</v>
      </c>
      <c r="J6" s="573">
        <f>'Monthly Breakdown'!E8</f>
        <v>3054.54</v>
      </c>
      <c r="K6" s="574">
        <f>J6/$D$2</f>
        <v>3.8922578023487801E-2</v>
      </c>
      <c r="M6" s="570" t="str">
        <f>'Proposed Budget'!C9</f>
        <v>Family Entertainment</v>
      </c>
      <c r="N6" s="571">
        <f>'Proposed Budget'!F9</f>
        <v>8400</v>
      </c>
      <c r="O6" s="572">
        <f t="shared" si="2"/>
        <v>4.1014382940709929E-2</v>
      </c>
      <c r="P6" s="573">
        <f>'Monthly Breakdown'!E9</f>
        <v>3913.6</v>
      </c>
      <c r="Q6" s="574">
        <f t="shared" si="3"/>
        <v>4.9869178780674622E-2</v>
      </c>
      <c r="S6" s="98" t="s">
        <v>148</v>
      </c>
      <c r="T6" s="103"/>
      <c r="U6" s="100"/>
      <c r="V6" s="104">
        <f>'Budget Breakdown'!T16</f>
        <v>793.52000000000407</v>
      </c>
      <c r="W6" s="102">
        <f t="shared" si="5"/>
        <v>1.011145511703831E-2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3200</v>
      </c>
      <c r="E7" s="34">
        <f t="shared" si="1"/>
        <v>4.077610693432103E-2</v>
      </c>
      <c r="G7" s="570" t="str">
        <f>'Proposed Budget'!C14</f>
        <v>Rocket Mortgage</v>
      </c>
      <c r="H7" s="571">
        <f>'Proposed Budget'!F14</f>
        <v>15420</v>
      </c>
      <c r="I7" s="572">
        <f t="shared" ref="I7:I30" si="7">H7/$B$2</f>
        <v>7.5290688684017504E-2</v>
      </c>
      <c r="J7" s="573">
        <f>'Monthly Breakdown'!E14</f>
        <v>6357.7999999999993</v>
      </c>
      <c r="K7" s="574">
        <f t="shared" si="6"/>
        <v>8.1014478958445699E-2</v>
      </c>
      <c r="M7" s="570" t="str">
        <f>'Proposed Budget'!C10</f>
        <v>Miscellaneous Spending</v>
      </c>
      <c r="N7" s="571">
        <f>'Proposed Budget'!F10</f>
        <v>10800</v>
      </c>
      <c r="O7" s="572">
        <f>N7/$B$2</f>
        <v>5.2732778066627045E-2</v>
      </c>
      <c r="P7" s="573">
        <f>'Monthly Breakdown'!E10</f>
        <v>4171.03</v>
      </c>
      <c r="Q7" s="574">
        <f>P7/$D$2</f>
        <v>5.3149489158206574E-2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-13202.72</v>
      </c>
      <c r="W7" s="116">
        <f t="shared" si="5"/>
        <v>-0.16823610079496842</v>
      </c>
    </row>
    <row r="8" spans="1:23" ht="14.4" x14ac:dyDescent="0.3">
      <c r="B8" s="7"/>
      <c r="C8" s="117"/>
      <c r="D8" s="39"/>
      <c r="E8" s="50"/>
      <c r="G8" s="570" t="str">
        <f>'Proposed Budget'!C15</f>
        <v>EH Roberts</v>
      </c>
      <c r="H8" s="571">
        <f>'Proposed Budget'!F15</f>
        <v>240</v>
      </c>
      <c r="I8" s="572">
        <f>H8/$B$2</f>
        <v>1.1718395125917122E-3</v>
      </c>
      <c r="J8" s="573">
        <f>'Monthly Breakdown'!E15</f>
        <v>71.599999999999994</v>
      </c>
      <c r="K8" s="574">
        <f>J8/$D$2</f>
        <v>9.1236539265543296E-4</v>
      </c>
      <c r="M8" s="570" t="str">
        <f>'Proposed Budget'!C11</f>
        <v>Department Stores/Clothes</v>
      </c>
      <c r="N8" s="571">
        <f>'Proposed Budget'!F11</f>
        <v>4200</v>
      </c>
      <c r="O8" s="572">
        <f>N8/$B$2</f>
        <v>2.0507191470354964E-2</v>
      </c>
      <c r="P8" s="573">
        <f>'Monthly Breakdown'!E11</f>
        <v>2164.16</v>
      </c>
      <c r="Q8" s="574">
        <f>P8/$D$2</f>
        <v>2.7576881119681311E-2</v>
      </c>
      <c r="T8" s="7"/>
      <c r="U8" s="11"/>
      <c r="V8" s="7"/>
      <c r="W8" s="50"/>
    </row>
    <row r="9" spans="1:23" ht="14.4" x14ac:dyDescent="0.3">
      <c r="D9" s="39"/>
      <c r="E9" s="50"/>
      <c r="G9" s="570" t="str">
        <f>'Proposed Budget'!C16</f>
        <v>Verizon Wireless</v>
      </c>
      <c r="H9" s="571">
        <f>'Proposed Budget'!F16</f>
        <v>3240</v>
      </c>
      <c r="I9" s="572">
        <f>H9/$B$2</f>
        <v>1.5819833419988116E-2</v>
      </c>
      <c r="J9" s="573">
        <f>'Monthly Breakdown'!E16</f>
        <v>1552.3700000000001</v>
      </c>
      <c r="K9" s="574">
        <f>J9/$D$2</f>
        <v>1.9781126600509982E-2</v>
      </c>
      <c r="M9" s="570" t="str">
        <f>'Proposed Budget'!C12</f>
        <v>Alcohol/Bars</v>
      </c>
      <c r="N9" s="571">
        <f>'Proposed Budget'!F12</f>
        <v>8400</v>
      </c>
      <c r="O9" s="572">
        <f t="shared" si="2"/>
        <v>4.1014382940709929E-2</v>
      </c>
      <c r="P9" s="573">
        <f>'Monthly Breakdown'!E12</f>
        <v>3661.0299999999997</v>
      </c>
      <c r="Q9" s="574">
        <f t="shared" si="3"/>
        <v>4.6650797115549161E-2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70" t="str">
        <f>'Proposed Budget'!C17</f>
        <v>Spectrum TV/Internet</v>
      </c>
      <c r="H10" s="571">
        <f>'Proposed Budget'!F17*0.5</f>
        <v>1230</v>
      </c>
      <c r="I10" s="572">
        <f>H10/$B$2</f>
        <v>6.005677502032525E-3</v>
      </c>
      <c r="J10" s="573">
        <f>'Monthly Breakdown'!E17*0.5</f>
        <v>516.495</v>
      </c>
      <c r="K10" s="574">
        <f>J10/$D$2</f>
        <v>6.5814547972006688E-3</v>
      </c>
      <c r="M10" s="570" t="str">
        <f>'Proposed Budget'!C17</f>
        <v>Spectrum TV/Internet</v>
      </c>
      <c r="N10" s="571">
        <f>'Proposed Budget'!F17*0.5</f>
        <v>1230</v>
      </c>
      <c r="O10" s="572">
        <f>N10/$B$2</f>
        <v>6.005677502032525E-3</v>
      </c>
      <c r="P10" s="573">
        <f>'Monthly Breakdown'!E17*0.5</f>
        <v>516.495</v>
      </c>
      <c r="Q10" s="574">
        <f>P10/$D$2</f>
        <v>6.5814547972006688E-3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70" t="str">
        <f>'Proposed Budget'!C18</f>
        <v>First Energy</v>
      </c>
      <c r="H11" s="571">
        <f>'Proposed Budget'!F18</f>
        <v>2160</v>
      </c>
      <c r="I11" s="572">
        <f>H11/$B$2</f>
        <v>1.0546555613325409E-2</v>
      </c>
      <c r="J11" s="573">
        <f>'Monthly Breakdown'!E18</f>
        <v>688.86000000000013</v>
      </c>
      <c r="K11" s="574">
        <f>J11/$D$2</f>
        <v>8.7778215696176221E-3</v>
      </c>
      <c r="M11" s="570" t="str">
        <f>'Proposed Budget'!C22</f>
        <v>Planet Fitness</v>
      </c>
      <c r="N11" s="571">
        <f>'Proposed Budget'!F22</f>
        <v>1740</v>
      </c>
      <c r="O11" s="572">
        <f>N11/$B$2</f>
        <v>8.4958364662899126E-3</v>
      </c>
      <c r="P11" s="573">
        <f>'Monthly Breakdown'!E22</f>
        <v>930.82999999999993</v>
      </c>
      <c r="Q11" s="574">
        <f>P11/$D$2</f>
        <v>1.1861132380523139E-2</v>
      </c>
      <c r="T11" s="7"/>
      <c r="U11" s="11"/>
      <c r="V11" s="7"/>
      <c r="W11" s="50"/>
    </row>
    <row r="12" spans="1:23" ht="14.4" x14ac:dyDescent="0.3">
      <c r="D12" s="39"/>
      <c r="E12" s="50"/>
      <c r="G12" s="570" t="str">
        <f>'Proposed Budget'!C19</f>
        <v>Vivint Home Security</v>
      </c>
      <c r="H12" s="571">
        <f>'Proposed Budget'!F19</f>
        <v>1680</v>
      </c>
      <c r="I12" s="572">
        <f>H12/$B$2</f>
        <v>8.2028765881419843E-3</v>
      </c>
      <c r="J12" s="573">
        <f>'Monthly Breakdown'!E19</f>
        <v>680.06999999999994</v>
      </c>
      <c r="K12" s="574">
        <f>J12/$D$2</f>
        <v>8.6658147008824068E-3</v>
      </c>
      <c r="M12" s="570" t="str">
        <f>'Proposed Budget'!C23</f>
        <v>Lowes Rewards</v>
      </c>
      <c r="N12" s="571">
        <f>'Proposed Budget'!F23*0.5</f>
        <v>2400</v>
      </c>
      <c r="O12" s="572">
        <f t="shared" si="2"/>
        <v>1.1718395125917122E-2</v>
      </c>
      <c r="P12" s="573">
        <f>'Monthly Breakdown'!E23*0.5</f>
        <v>1000</v>
      </c>
      <c r="Q12" s="574">
        <f t="shared" si="3"/>
        <v>1.2742533416975323E-2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70" t="str">
        <f>'Proposed Budget'!C20</f>
        <v>Columbia Gas</v>
      </c>
      <c r="H13" s="571">
        <f>'Proposed Budget'!F20</f>
        <v>1200</v>
      </c>
      <c r="I13" s="572">
        <f>H13/$B$2</f>
        <v>5.8591975629585609E-3</v>
      </c>
      <c r="J13" s="573">
        <f>'Monthly Breakdown'!E20</f>
        <v>728.25</v>
      </c>
      <c r="K13" s="574">
        <f>J13/$D$2</f>
        <v>9.2797499609122789E-3</v>
      </c>
      <c r="M13" s="570" t="str">
        <f>'Proposed Budget'!C24</f>
        <v>Wells Fargo - Pool</v>
      </c>
      <c r="N13" s="571">
        <f>'Proposed Budget'!F24</f>
        <v>2400</v>
      </c>
      <c r="O13" s="572">
        <f>N13/$B$2</f>
        <v>1.1718395125917122E-2</v>
      </c>
      <c r="P13" s="573">
        <f>'Monthly Breakdown'!E24</f>
        <v>1000</v>
      </c>
      <c r="Q13" s="574">
        <f>P13/$D$2</f>
        <v>1.2742533416975323E-2</v>
      </c>
      <c r="T13" s="7"/>
      <c r="U13" s="11"/>
      <c r="V13" s="7"/>
      <c r="W13" s="50"/>
    </row>
    <row r="14" spans="1:23" ht="14.4" x14ac:dyDescent="0.3">
      <c r="D14" s="39"/>
      <c r="E14" s="50"/>
      <c r="G14" s="570" t="str">
        <f>'Proposed Budget'!C21</f>
        <v>Medical Bills</v>
      </c>
      <c r="H14" s="571">
        <f>'Proposed Budget'!F21</f>
        <v>0</v>
      </c>
      <c r="I14" s="572">
        <f>H14/$B$2</f>
        <v>0</v>
      </c>
      <c r="J14" s="573">
        <f>'Monthly Breakdown'!E21</f>
        <v>835.06</v>
      </c>
      <c r="K14" s="574">
        <f>J14/$D$2</f>
        <v>1.0640779955179413E-2</v>
      </c>
      <c r="M14" s="570" t="str">
        <f>'Proposed Budget'!C25</f>
        <v>Wells Fargo - Deck</v>
      </c>
      <c r="N14" s="571">
        <f>'Proposed Budget'!F25*0.5</f>
        <v>3600</v>
      </c>
      <c r="O14" s="572">
        <f>N14/$B$2</f>
        <v>1.7577592688875682E-2</v>
      </c>
      <c r="P14" s="573">
        <f>'Monthly Breakdown'!E25*0.5</f>
        <v>0</v>
      </c>
      <c r="Q14" s="574">
        <f>P14/$D$2</f>
        <v>0</v>
      </c>
      <c r="T14" s="7"/>
      <c r="U14" s="11"/>
      <c r="V14" s="7"/>
      <c r="W14" s="50"/>
    </row>
    <row r="15" spans="1:23" ht="14.4" x14ac:dyDescent="0.3">
      <c r="D15" s="39"/>
      <c r="E15" s="50"/>
      <c r="G15" s="570" t="str">
        <f>'Proposed Budget'!C23</f>
        <v>Lowes Rewards</v>
      </c>
      <c r="H15" s="571">
        <f>'Proposed Budget'!F23*0.5</f>
        <v>2400</v>
      </c>
      <c r="I15" s="572">
        <f>H15/$B$2</f>
        <v>1.1718395125917122E-2</v>
      </c>
      <c r="J15" s="573">
        <f>'Monthly Breakdown'!E23*0.5</f>
        <v>1000</v>
      </c>
      <c r="K15" s="574">
        <f>J15/$D$2</f>
        <v>1.2742533416975323E-2</v>
      </c>
      <c r="M15" s="570" t="str">
        <f>'Proposed Budget'!C26</f>
        <v>Massage Envy</v>
      </c>
      <c r="N15" s="571">
        <f>'Proposed Budget'!F26</f>
        <v>1020</v>
      </c>
      <c r="O15" s="572">
        <f>N15/$B$2</f>
        <v>4.9803179285147769E-3</v>
      </c>
      <c r="P15" s="573">
        <f>'Monthly Breakdown'!E26</f>
        <v>482.05999999999995</v>
      </c>
      <c r="Q15" s="574">
        <f>P15/$D$2</f>
        <v>6.142665658987123E-3</v>
      </c>
      <c r="T15" s="7"/>
      <c r="U15" s="11"/>
      <c r="V15" s="7"/>
      <c r="W15" s="50"/>
    </row>
    <row r="16" spans="1:23" ht="14.4" x14ac:dyDescent="0.3">
      <c r="D16" s="39"/>
      <c r="E16" s="50"/>
      <c r="G16" s="570" t="str">
        <f>'Proposed Budget'!C25</f>
        <v>Wells Fargo - Deck</v>
      </c>
      <c r="H16" s="571">
        <f>'Proposed Budget'!F25*0.5</f>
        <v>3600</v>
      </c>
      <c r="I16" s="572">
        <f>H16/$B$2</f>
        <v>1.7577592688875682E-2</v>
      </c>
      <c r="J16" s="573">
        <f>'Monthly Breakdown'!E25*0.5</f>
        <v>0</v>
      </c>
      <c r="K16" s="574">
        <f>J16/$D$2</f>
        <v>0</v>
      </c>
      <c r="M16" s="570" t="str">
        <f>'Proposed Budget'!C27</f>
        <v>Streaming/Music</v>
      </c>
      <c r="N16" s="571">
        <f>'Proposed Budget'!F27</f>
        <v>1200</v>
      </c>
      <c r="O16" s="572">
        <f>N16/$B$2</f>
        <v>5.8591975629585609E-3</v>
      </c>
      <c r="P16" s="573">
        <f>'Monthly Breakdown'!E27</f>
        <v>553.5</v>
      </c>
      <c r="Q16" s="574">
        <f>P16/$D$2</f>
        <v>7.0529922462958406E-3</v>
      </c>
      <c r="T16" s="7"/>
      <c r="U16" s="11"/>
      <c r="V16" s="7"/>
      <c r="W16" s="50"/>
    </row>
    <row r="17" spans="7:17" ht="14.4" x14ac:dyDescent="0.3">
      <c r="G17" s="570" t="str">
        <f>'Proposed Budget'!C28</f>
        <v>GM Financial/Toyota</v>
      </c>
      <c r="H17" s="571">
        <f>'Proposed Budget'!F28</f>
        <v>14400</v>
      </c>
      <c r="I17" s="572">
        <f t="shared" si="7"/>
        <v>7.0310370755502727E-2</v>
      </c>
      <c r="J17" s="573">
        <f>'Monthly Breakdown'!E28</f>
        <v>5250.8200000000006</v>
      </c>
      <c r="K17" s="574">
        <f t="shared" si="6"/>
        <v>6.6908749316522367E-2</v>
      </c>
      <c r="M17" s="570" t="str">
        <f>'Proposed Budget'!C38</f>
        <v>Camping/Vacation</v>
      </c>
      <c r="N17" s="571">
        <f>'Proposed Budget'!F38</f>
        <v>4800</v>
      </c>
      <c r="O17" s="572">
        <f>N17/$B$2</f>
        <v>2.3436790251834243E-2</v>
      </c>
      <c r="P17" s="573">
        <f>'Savings Transaction Log'!R5</f>
        <v>3824.78</v>
      </c>
      <c r="Q17" s="574">
        <f>P17/$D$2</f>
        <v>4.8737386962578878E-2</v>
      </c>
    </row>
    <row r="18" spans="7:17" ht="14.4" x14ac:dyDescent="0.3">
      <c r="G18" s="570" t="str">
        <f>'Proposed Budget'!C29</f>
        <v>Ohio Turnpike</v>
      </c>
      <c r="H18" s="571">
        <f>'Proposed Budget'!F29</f>
        <v>1440</v>
      </c>
      <c r="I18" s="572">
        <f>H18/$B$2</f>
        <v>7.031037075550273E-3</v>
      </c>
      <c r="J18" s="573">
        <f>'Monthly Breakdown'!E29</f>
        <v>553.66</v>
      </c>
      <c r="K18" s="574">
        <f>J18/$D$2</f>
        <v>7.0550310516425564E-3</v>
      </c>
      <c r="M18" s="570" t="str">
        <f>'Proposed Budget'!C39</f>
        <v>Home Maintenance</v>
      </c>
      <c r="N18" s="571">
        <f>'Proposed Budget'!F39*0.5</f>
        <v>2250</v>
      </c>
      <c r="O18" s="572">
        <f>N18/$B$2</f>
        <v>1.0985995430547301E-2</v>
      </c>
      <c r="P18" s="573">
        <f>'Savings Transaction Log'!T5*0.5</f>
        <v>7223.3950000000004</v>
      </c>
      <c r="Q18" s="574">
        <f>P18/$D$2</f>
        <v>9.2044352171512467E-2</v>
      </c>
    </row>
    <row r="19" spans="7:17" ht="14.4" x14ac:dyDescent="0.3">
      <c r="G19" s="570" t="str">
        <f>'Proposed Budget'!C30</f>
        <v>Water Bill - Main</v>
      </c>
      <c r="H19" s="571">
        <f>'Proposed Budget'!F30</f>
        <v>900</v>
      </c>
      <c r="I19" s="572">
        <f>H19/$B$2</f>
        <v>4.3943981722189204E-3</v>
      </c>
      <c r="J19" s="573">
        <f>'Monthly Breakdown'!E30</f>
        <v>383.65000000000003</v>
      </c>
      <c r="K19" s="574">
        <f>J19/$D$2</f>
        <v>4.8886729454225833E-3</v>
      </c>
      <c r="N19" s="11"/>
      <c r="O19" s="11"/>
      <c r="P19" s="11"/>
      <c r="Q19" s="11"/>
    </row>
    <row r="20" spans="7:17" ht="14.4" x14ac:dyDescent="0.3">
      <c r="G20" s="570" t="str">
        <f>'Proposed Budget'!C31</f>
        <v>Water Bill - Rental</v>
      </c>
      <c r="H20" s="571">
        <f>'Proposed Budget'!F31</f>
        <v>900</v>
      </c>
      <c r="I20" s="572">
        <f>H20/$B$2</f>
        <v>4.3943981722189204E-3</v>
      </c>
      <c r="J20" s="573">
        <f>'Monthly Breakdown'!E31</f>
        <v>294.31</v>
      </c>
      <c r="K20" s="574">
        <f>J20/$D$2</f>
        <v>3.750255009950007E-3</v>
      </c>
      <c r="N20" s="39"/>
      <c r="O20" s="50"/>
      <c r="P20" s="39"/>
      <c r="Q20" s="50"/>
    </row>
    <row r="21" spans="7:17" ht="15.75" customHeight="1" x14ac:dyDescent="0.3">
      <c r="G21" s="570" t="str">
        <f>'Proposed Budget'!C33</f>
        <v>Vehicle Maintenance</v>
      </c>
      <c r="H21" s="571">
        <f>'Proposed Budget'!F33</f>
        <v>4200</v>
      </c>
      <c r="I21" s="572">
        <f>H21/$B$2</f>
        <v>2.0507191470354964E-2</v>
      </c>
      <c r="J21" s="573">
        <f>'Savings Transaction Log'!H5</f>
        <v>529.04999999999995</v>
      </c>
      <c r="K21" s="574">
        <f>J21/$D$2</f>
        <v>6.7414373042507941E-3</v>
      </c>
      <c r="N21" s="39"/>
      <c r="O21" s="50"/>
      <c r="P21" s="39"/>
      <c r="Q21" s="50"/>
    </row>
    <row r="22" spans="7:17" ht="15.75" customHeight="1" x14ac:dyDescent="0.3">
      <c r="G22" s="570" t="str">
        <f>'Proposed Budget'!C34</f>
        <v>Car Insurance</v>
      </c>
      <c r="H22" s="571">
        <f>'Proposed Budget'!F34</f>
        <v>3840</v>
      </c>
      <c r="I22" s="572">
        <f>H22/$B$2</f>
        <v>1.8749432201467395E-2</v>
      </c>
      <c r="J22" s="573">
        <f>'Savings Transaction Log'!J5</f>
        <v>0</v>
      </c>
      <c r="K22" s="574">
        <f>J22/$D$2</f>
        <v>0</v>
      </c>
      <c r="N22" s="39"/>
      <c r="O22" s="11"/>
      <c r="P22" s="39"/>
      <c r="Q22" s="50"/>
    </row>
    <row r="23" spans="7:17" ht="15.75" customHeight="1" x14ac:dyDescent="0.3">
      <c r="G23" s="570" t="str">
        <f>'Proposed Budget'!C35</f>
        <v>Rental Garbage</v>
      </c>
      <c r="H23" s="571">
        <f>'Proposed Budget'!F35</f>
        <v>300</v>
      </c>
      <c r="I23" s="572">
        <f>H23/$B$2</f>
        <v>1.4647993907396402E-3</v>
      </c>
      <c r="J23" s="573">
        <f>'Savings Transaction Log'!L5</f>
        <v>126.96000000000001</v>
      </c>
      <c r="K23" s="574">
        <f>J23/$D$2</f>
        <v>1.6177920426191871E-3</v>
      </c>
      <c r="N23" s="39"/>
      <c r="O23" s="11"/>
      <c r="P23" s="39"/>
      <c r="Q23" s="50"/>
    </row>
    <row r="24" spans="7:17" ht="15.75" customHeight="1" x14ac:dyDescent="0.3">
      <c r="G24" s="570" t="str">
        <f>'Proposed Budget'!C36</f>
        <v>Garbage</v>
      </c>
      <c r="H24" s="571">
        <f>'Proposed Budget'!F36</f>
        <v>300</v>
      </c>
      <c r="I24" s="572">
        <f>H24/$B$2</f>
        <v>1.4647993907396402E-3</v>
      </c>
      <c r="J24" s="573">
        <f>'Savings Transaction Log'!N5</f>
        <v>126.96000000000001</v>
      </c>
      <c r="K24" s="574">
        <f>J24/$D$2</f>
        <v>1.6177920426191871E-3</v>
      </c>
      <c r="N24" s="11"/>
      <c r="O24" s="11"/>
      <c r="P24" s="11"/>
      <c r="Q24" s="11"/>
    </row>
    <row r="25" spans="7:17" ht="15.75" customHeight="1" x14ac:dyDescent="0.3">
      <c r="G25" s="570" t="str">
        <f>'Proposed Budget'!C37</f>
        <v>Sanitation - Main</v>
      </c>
      <c r="H25" s="571">
        <f>'Proposed Budget'!F37</f>
        <v>540</v>
      </c>
      <c r="I25" s="572">
        <f>H25/$B$2</f>
        <v>2.6366389033313522E-3</v>
      </c>
      <c r="J25" s="573">
        <f>'Savings Transaction Log'!P5</f>
        <v>185.64</v>
      </c>
      <c r="K25" s="574">
        <f>J25/$D$2</f>
        <v>2.3655239035272986E-3</v>
      </c>
      <c r="N25" s="11"/>
      <c r="O25" s="11"/>
      <c r="P25" s="11"/>
      <c r="Q25" s="11"/>
    </row>
    <row r="26" spans="7:17" ht="15.75" customHeight="1" x14ac:dyDescent="0.3">
      <c r="G26" s="570" t="str">
        <f>'Proposed Budget'!C39</f>
        <v>Home Maintenance</v>
      </c>
      <c r="H26" s="571">
        <f>'Proposed Budget'!F39*0.5</f>
        <v>2250</v>
      </c>
      <c r="I26" s="572">
        <f t="shared" si="7"/>
        <v>1.0985995430547301E-2</v>
      </c>
      <c r="J26" s="573">
        <f>'Savings Transaction Log'!T5*0.5</f>
        <v>7223.3950000000004</v>
      </c>
      <c r="K26" s="574">
        <f t="shared" si="6"/>
        <v>9.2044352171512467E-2</v>
      </c>
      <c r="N26" s="11"/>
      <c r="O26" s="11"/>
      <c r="P26" s="11"/>
      <c r="Q26" s="11"/>
    </row>
    <row r="27" spans="7:17" ht="15.75" customHeight="1" x14ac:dyDescent="0.3">
      <c r="G27" s="570" t="str">
        <f>'Proposed Budget'!C40</f>
        <v>Rental Repairs</v>
      </c>
      <c r="H27" s="571">
        <f>'Proposed Budget'!F40</f>
        <v>1200</v>
      </c>
      <c r="I27" s="572">
        <f>H27/$B$2</f>
        <v>5.8591975629585609E-3</v>
      </c>
      <c r="J27" s="573">
        <f>'Savings Transaction Log'!V5</f>
        <v>0</v>
      </c>
      <c r="K27" s="574">
        <f>J27/$D$2</f>
        <v>0</v>
      </c>
      <c r="N27" s="11"/>
      <c r="O27" s="11"/>
      <c r="P27" s="11"/>
      <c r="Q27" s="11"/>
    </row>
    <row r="28" spans="7:17" ht="15.75" customHeight="1" x14ac:dyDescent="0.3">
      <c r="G28" s="570" t="str">
        <f>'Proposed Budget'!C41</f>
        <v>Rental Insurance</v>
      </c>
      <c r="H28" s="571">
        <f>'Proposed Budget'!F41</f>
        <v>1020</v>
      </c>
      <c r="I28" s="572">
        <f>H28/$B$2</f>
        <v>4.9803179285147769E-3</v>
      </c>
      <c r="J28" s="573">
        <f>'Savings Transaction Log'!X5</f>
        <v>500.5</v>
      </c>
      <c r="K28" s="574">
        <f>J28/$D$2</f>
        <v>6.3776379751961489E-3</v>
      </c>
      <c r="N28" s="11"/>
      <c r="O28" s="11"/>
      <c r="P28" s="11"/>
      <c r="Q28" s="11"/>
    </row>
    <row r="29" spans="7:17" ht="15.75" customHeight="1" x14ac:dyDescent="0.3">
      <c r="G29" s="570" t="str">
        <f>'Proposed Budget'!C42</f>
        <v>Rental Property Taxes</v>
      </c>
      <c r="H29" s="571">
        <f>'Proposed Budget'!F42</f>
        <v>2760</v>
      </c>
      <c r="I29" s="572">
        <f t="shared" si="7"/>
        <v>1.347615439480469E-2</v>
      </c>
      <c r="J29" s="573">
        <f>'Savings Transaction Log'!Z5</f>
        <v>1276.4000000000001</v>
      </c>
      <c r="K29" s="574">
        <f t="shared" si="6"/>
        <v>1.6264569653427301E-2</v>
      </c>
      <c r="N29" s="11"/>
      <c r="O29" s="11"/>
      <c r="P29" s="11"/>
      <c r="Q29" s="11"/>
    </row>
    <row r="30" spans="7:17" ht="15.75" customHeight="1" x14ac:dyDescent="0.3">
      <c r="G30" s="570" t="str">
        <f>'Proposed Budget'!C43</f>
        <v>Rental Sanitation</v>
      </c>
      <c r="H30" s="571">
        <f>'Proposed Budget'!F43</f>
        <v>540</v>
      </c>
      <c r="I30" s="572">
        <f t="shared" si="7"/>
        <v>2.6366389033313522E-3</v>
      </c>
      <c r="J30" s="573">
        <f>'Savings Transaction Log'!AB5</f>
        <v>185.64</v>
      </c>
      <c r="K30" s="574">
        <f t="shared" si="6"/>
        <v>2.3655239035272986E-3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topLeftCell="A5"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0" t="s">
        <v>151</v>
      </c>
      <c r="B1" s="551"/>
      <c r="C1" s="551"/>
      <c r="D1" s="551"/>
      <c r="E1" s="551"/>
      <c r="F1" s="551"/>
      <c r="G1" s="551"/>
      <c r="H1" s="551"/>
      <c r="I1" s="551"/>
      <c r="J1" s="551"/>
      <c r="K1" s="551"/>
      <c r="L1" s="551"/>
      <c r="M1" s="55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J40" sqref="J40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/>
      <c r="E6" s="205">
        <f>(B6*'Proposed Budget'!$O$68)+(C6*'Proposed Budget'!$O$44)+'Proposed Budget'!$L$21+'Proposed Budget'!$L$22</f>
        <v>16606.55292099333</v>
      </c>
      <c r="F6" s="206">
        <f>SUM('Monthly Breakdown'!Q49:Q52)</f>
        <v>10375.39</v>
      </c>
      <c r="G6" s="207">
        <f t="shared" si="0"/>
        <v>-6231.1629209933308</v>
      </c>
      <c r="H6" s="208">
        <f t="shared" si="1"/>
        <v>-0.37522313936182067</v>
      </c>
      <c r="I6" s="198"/>
      <c r="J6" s="209">
        <f t="shared" ref="J6:K6" si="11">SUM(O24,E24,J24)</f>
        <v>13000</v>
      </c>
      <c r="K6" s="210">
        <f t="shared" si="11"/>
        <v>9531.8700000000008</v>
      </c>
      <c r="L6" s="211">
        <f t="shared" si="3"/>
        <v>3468.1299999999992</v>
      </c>
      <c r="M6" s="212">
        <f t="shared" si="4"/>
        <v>-0.26677923076923071</v>
      </c>
      <c r="N6" s="198"/>
      <c r="O6" s="213">
        <f t="shared" si="5"/>
        <v>3606.5529209933302</v>
      </c>
      <c r="P6" s="214">
        <f>SUM('Monthly Breakdown'!Q45:Q46)</f>
        <v>50</v>
      </c>
      <c r="Q6" s="215">
        <f t="shared" si="6"/>
        <v>-3556.5529209933302</v>
      </c>
      <c r="R6" s="198"/>
      <c r="S6" s="198"/>
      <c r="T6" s="198">
        <f t="shared" si="7"/>
        <v>793.51999999999862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/>
      <c r="E7" s="205">
        <f>(B7*'Proposed Budget'!$O$68)+(C7*'Proposed Budget'!$O$44)+'Proposed Budget'!$L$21+'Proposed Budget'!$L$22</f>
        <v>16606.55292099333</v>
      </c>
      <c r="F7" s="206">
        <f>SUM('Monthly Breakdown'!S49:S52)</f>
        <v>0</v>
      </c>
      <c r="G7" s="207">
        <f t="shared" si="0"/>
        <v>-16606.55292099333</v>
      </c>
      <c r="H7" s="208">
        <f t="shared" si="1"/>
        <v>-1</v>
      </c>
      <c r="I7" s="198"/>
      <c r="J7" s="209">
        <f t="shared" ref="J7:K7" si="12">SUM(O25,E25,J25)</f>
        <v>13000</v>
      </c>
      <c r="K7" s="210">
        <f t="shared" si="12"/>
        <v>0</v>
      </c>
      <c r="L7" s="211">
        <f t="shared" si="3"/>
        <v>13000</v>
      </c>
      <c r="M7" s="212">
        <f t="shared" si="4"/>
        <v>-1</v>
      </c>
      <c r="N7" s="198"/>
      <c r="O7" s="213">
        <f t="shared" si="5"/>
        <v>3606.5529209933302</v>
      </c>
      <c r="P7" s="214">
        <f>SUM('Monthly Breakdown'!S45:S46)</f>
        <v>0</v>
      </c>
      <c r="Q7" s="215">
        <f t="shared" si="6"/>
        <v>-3606.5529209933302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0</v>
      </c>
      <c r="G8" s="207">
        <f t="shared" si="0"/>
        <v>-16606.55292099333</v>
      </c>
      <c r="H8" s="208">
        <f t="shared" si="1"/>
        <v>-1</v>
      </c>
      <c r="I8" s="198"/>
      <c r="J8" s="209">
        <f t="shared" ref="J8:K8" si="13">SUM(O26,E26,J26)</f>
        <v>13000</v>
      </c>
      <c r="K8" s="210">
        <f t="shared" si="13"/>
        <v>0</v>
      </c>
      <c r="L8" s="211">
        <f t="shared" si="3"/>
        <v>13000</v>
      </c>
      <c r="M8" s="212">
        <f t="shared" si="4"/>
        <v>-1</v>
      </c>
      <c r="N8" s="198"/>
      <c r="O8" s="213">
        <f t="shared" si="5"/>
        <v>3606.5529209933302</v>
      </c>
      <c r="P8" s="214">
        <f>SUM('Monthly Breakdown'!U45:U46)</f>
        <v>0</v>
      </c>
      <c r="Q8" s="215">
        <f t="shared" si="6"/>
        <v>-3606.5529209933302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SUM(E2:E6)</f>
        <v>85796.54810996665</v>
      </c>
      <c r="F16" s="205">
        <f>SUM(F2:F6)</f>
        <v>78477.33</v>
      </c>
      <c r="G16" s="205">
        <f>SUM(G2:G6)</f>
        <v>-7319.2181099666523</v>
      </c>
      <c r="H16" s="208">
        <f>((SUM(F16))-SUM(E16))/SUM(E16)</f>
        <v>-8.5309004513625691E-2</v>
      </c>
      <c r="I16" s="198"/>
      <c r="J16" s="209">
        <f>SUM(J2:J6)</f>
        <v>65000</v>
      </c>
      <c r="K16" s="209">
        <f>SUM(K2:K6)</f>
        <v>60547.86</v>
      </c>
      <c r="L16" s="209">
        <f>SUM(L2:L6)</f>
        <v>4452.1399999999994</v>
      </c>
      <c r="M16" s="212">
        <f>((K16-SUM(J16))/SUM(J16))</f>
        <v>-6.8494461538461532E-2</v>
      </c>
      <c r="N16" s="198"/>
      <c r="O16" s="213">
        <f>SUM(O2:O6)</f>
        <v>20796.54810996665</v>
      </c>
      <c r="P16" s="213">
        <f>SUM(P2:P6)</f>
        <v>17135.949999999997</v>
      </c>
      <c r="Q16" s="213">
        <f>SUM(Q2:Q6)</f>
        <v>-3660.598109966651</v>
      </c>
      <c r="R16" s="218">
        <f>((P16-SUM(O16))/SUM(O16))</f>
        <v>-0.17601950528570309</v>
      </c>
      <c r="S16" s="198"/>
      <c r="T16" s="198">
        <f>F16-K16-P16</f>
        <v>793.52000000000407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3690.2300000000009</v>
      </c>
      <c r="G24" s="232">
        <f t="shared" si="19"/>
        <v>1509.7699999999991</v>
      </c>
      <c r="H24" s="233">
        <f t="shared" si="20"/>
        <v>-0.29034038461538442</v>
      </c>
      <c r="I24" s="198"/>
      <c r="J24" s="234">
        <f>SUM('Proposed Budget'!$D$5:$D$12)</f>
        <v>5800</v>
      </c>
      <c r="K24" s="235">
        <f>SUM('Monthly Breakdown'!Q5:Q12)</f>
        <v>5841.6399999999994</v>
      </c>
      <c r="L24" s="236">
        <f t="shared" si="21"/>
        <v>-41.639999999999418</v>
      </c>
      <c r="M24" s="237">
        <f t="shared" si="22"/>
        <v>7.1793103448274855E-3</v>
      </c>
      <c r="N24" s="198"/>
      <c r="O24" s="238">
        <f>SUM('Proposed Budget'!$D$33:$D$43)</f>
        <v>2000</v>
      </c>
      <c r="P24" s="239">
        <f>SUM('Monthly Breakdown'!Q33:Q43)</f>
        <v>0</v>
      </c>
      <c r="Q24" s="240">
        <f t="shared" si="23"/>
        <v>2000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0</v>
      </c>
      <c r="G25" s="232">
        <f t="shared" si="19"/>
        <v>5200</v>
      </c>
      <c r="H25" s="233">
        <f t="shared" si="20"/>
        <v>-1</v>
      </c>
      <c r="I25" s="198"/>
      <c r="J25" s="234">
        <f>SUM('Proposed Budget'!$D$5:$D$12)</f>
        <v>5800</v>
      </c>
      <c r="K25" s="235">
        <f>SUM('Monthly Breakdown'!S5:S12)</f>
        <v>0</v>
      </c>
      <c r="L25" s="236">
        <f t="shared" si="21"/>
        <v>5800</v>
      </c>
      <c r="M25" s="237">
        <f t="shared" si="22"/>
        <v>-1</v>
      </c>
      <c r="N25" s="198"/>
      <c r="O25" s="238">
        <f>SUM('Proposed Budget'!$D$33:$D$43)</f>
        <v>2000</v>
      </c>
      <c r="P25" s="239">
        <f>SUM('Monthly Breakdown'!S33:S43)</f>
        <v>0</v>
      </c>
      <c r="Q25" s="240">
        <f t="shared" si="23"/>
        <v>2000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0</v>
      </c>
      <c r="G26" s="232">
        <f t="shared" si="19"/>
        <v>5200</v>
      </c>
      <c r="H26" s="233">
        <f t="shared" si="20"/>
        <v>-1</v>
      </c>
      <c r="I26" s="198"/>
      <c r="J26" s="234">
        <f>SUM('Proposed Budget'!$D$5:$D$12)</f>
        <v>5800</v>
      </c>
      <c r="K26" s="235">
        <f>SUM('Monthly Breakdown'!U5:U12)</f>
        <v>0</v>
      </c>
      <c r="L26" s="236">
        <f t="shared" si="21"/>
        <v>5800</v>
      </c>
      <c r="M26" s="237">
        <f t="shared" si="22"/>
        <v>-1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SUM(E20:E24)</f>
        <v>26000</v>
      </c>
      <c r="F34" s="230">
        <f>SUM(F20:F24)</f>
        <v>23395.829999999998</v>
      </c>
      <c r="G34" s="230">
        <f>SUM(G20:G24)</f>
        <v>2604.1699999999987</v>
      </c>
      <c r="H34" s="233">
        <f>((F34-SUM(E34)))/SUM(E34)</f>
        <v>-0.10016038461538469</v>
      </c>
      <c r="I34" s="198"/>
      <c r="J34" s="234">
        <f>SUM(J20:J24)</f>
        <v>29000</v>
      </c>
      <c r="K34" s="234">
        <f>SUM(K20:K24)</f>
        <v>29152.03</v>
      </c>
      <c r="L34" s="234">
        <f>SUM(L20:L24)</f>
        <v>-152.02999999999975</v>
      </c>
      <c r="M34" s="237">
        <f>((K34-SUM(J34))/SUM(J34))</f>
        <v>5.2424137931034081E-3</v>
      </c>
      <c r="N34" s="198"/>
      <c r="O34" s="238">
        <f t="shared" ref="O34:Q34" si="24">SUM(O20:O31)</f>
        <v>24000</v>
      </c>
      <c r="P34" s="238">
        <f t="shared" si="24"/>
        <v>8000</v>
      </c>
      <c r="Q34" s="238">
        <f t="shared" si="24"/>
        <v>16000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D21" sqref="D21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45809</v>
      </c>
      <c r="T1" s="248">
        <v>45838</v>
      </c>
      <c r="U1" s="249">
        <v>45839</v>
      </c>
      <c r="V1" s="249">
        <v>45869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52" t="s">
        <v>261</v>
      </c>
      <c r="B3" s="553"/>
      <c r="C3" s="266" t="s">
        <v>156</v>
      </c>
      <c r="D3" s="267"/>
      <c r="E3" s="268">
        <f t="shared" ref="E3:F3" si="0">SUM(E5:E46)</f>
        <v>77683.81</v>
      </c>
      <c r="F3" s="268">
        <f t="shared" si="0"/>
        <v>166.79402063998816</v>
      </c>
      <c r="G3" s="269">
        <f>1-((E3/SUM(E3:F3)))</f>
        <v>2.1424884589947846E-3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9581.869999999999</v>
      </c>
      <c r="R3" s="271"/>
      <c r="S3" s="232">
        <f>SUM(S5:S46)</f>
        <v>0</v>
      </c>
      <c r="T3" s="272"/>
      <c r="U3" s="273">
        <f>SUM(U5:U46)</f>
        <v>0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52" t="s">
        <v>262</v>
      </c>
      <c r="B4" s="554"/>
      <c r="C4" s="553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1241.3698408163266</v>
      </c>
      <c r="E5" s="289">
        <f>I5+K5+M5+O5+Q5+S5+U5+W5+Y5+AA5+AC5+AE5</f>
        <v>5998.73</v>
      </c>
      <c r="F5" s="289">
        <f t="shared" ref="F5:F12" si="2">J5+L5+N5+P5</f>
        <v>54.850000000000136</v>
      </c>
      <c r="G5" s="269">
        <f t="shared" ref="G5:G12" si="3">1-((E5/SUM(E5:F5)))</f>
        <v>9.0607541322655916E-3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1253.58</v>
      </c>
      <c r="R5" s="270">
        <f t="shared" ref="R5:R12" si="8">H5-Q5</f>
        <v>-53.579999999999927</v>
      </c>
      <c r="S5" s="232">
        <f>SUMIFS('Checking Transaction Log'!$E:$E,'Checking Transaction Log'!$C:$C,"&gt;="&amp;S1,'Checking Transaction Log'!$C:$C,"&lt;="&amp;T1,'Checking Transaction Log'!$A:$A,"D",'Checking Transaction Log'!$B:$B,1)</f>
        <v>0</v>
      </c>
      <c r="T5" s="232">
        <f t="shared" ref="T5:T12" si="9">H5-S5</f>
        <v>1200</v>
      </c>
      <c r="U5" s="273">
        <f>SUMIFS('Checking Transaction Log'!$E:$E,'Checking Transaction Log'!$C:$C,"&gt;="&amp;U1,'Checking Transaction Log'!$C:$C,"&lt;="&amp;V1,'Checking Transaction Log'!$A:$A,"D",'Checking Transaction Log'!$B:$B,1)</f>
        <v>0</v>
      </c>
      <c r="V5" s="273">
        <f t="shared" ref="V5:V12" si="10">H5-U5</f>
        <v>1200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1141.7577918367344</v>
      </c>
      <c r="E6" s="289">
        <f t="shared" ref="E6:E12" si="16">Q6+S6+U6+W6+Y6+AA6+AC6+AE6+I6+K6+M6+O6</f>
        <v>5517.369999999999</v>
      </c>
      <c r="F6" s="289">
        <f t="shared" si="2"/>
        <v>609.23000000000059</v>
      </c>
      <c r="G6" s="269">
        <f t="shared" si="3"/>
        <v>9.9440146247510963E-2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1326.6</v>
      </c>
      <c r="R6" s="270">
        <f t="shared" si="8"/>
        <v>-126.59999999999991</v>
      </c>
      <c r="S6" s="232">
        <f>SUMIFS('Checking Transaction Log'!$E:$E,'Checking Transaction Log'!$C:$C,"&gt;="&amp;S1,'Checking Transaction Log'!$C:$C,"&lt;="&amp;T1,'Checking Transaction Log'!$A:$A,"D",'Checking Transaction Log'!$B:$B,2)</f>
        <v>0</v>
      </c>
      <c r="T6" s="232">
        <f t="shared" si="9"/>
        <v>1200</v>
      </c>
      <c r="U6" s="273">
        <f>SUMIFS('Checking Transaction Log'!$E:$E,'Checking Transaction Log'!$C:$C,"&gt;="&amp;U1,'Checking Transaction Log'!$C:$C,"&lt;="&amp;V1,'Checking Transaction Log'!$A:$A,"D",'Checking Transaction Log'!$B:$B,2)</f>
        <v>0</v>
      </c>
      <c r="V6" s="273">
        <f t="shared" si="10"/>
        <v>1200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138.97387346938774</v>
      </c>
      <c r="E7" s="289">
        <f t="shared" si="16"/>
        <v>671.56999999999994</v>
      </c>
      <c r="F7" s="289">
        <f t="shared" si="2"/>
        <v>99.54000000000002</v>
      </c>
      <c r="G7" s="269">
        <f t="shared" si="3"/>
        <v>0.12908664133521808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171.10999999999999</v>
      </c>
      <c r="R7" s="270">
        <f t="shared" si="8"/>
        <v>-21.109999999999985</v>
      </c>
      <c r="S7" s="232">
        <f>SUMIFS('Checking Transaction Log'!$E:$E,'Checking Transaction Log'!$C:$C,"&gt;="&amp;S1,'Checking Transaction Log'!$C:$C,"&lt;="&amp;T1,'Checking Transaction Log'!$A:$A,"D",'Checking Transaction Log'!$B:$B,3)</f>
        <v>0</v>
      </c>
      <c r="T7" s="232">
        <f t="shared" si="9"/>
        <v>150</v>
      </c>
      <c r="U7" s="273">
        <f>SUMIFS('Checking Transaction Log'!$E:$E,'Checking Transaction Log'!$C:$C,"&gt;="&amp;U1,'Checking Transaction Log'!$C:$C,"&lt;="&amp;V1,'Checking Transaction Log'!$A:$A,"D",'Checking Transaction Log'!$B:$B,3)</f>
        <v>0</v>
      </c>
      <c r="V7" s="273">
        <f t="shared" si="10"/>
        <v>150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632.10276734693878</v>
      </c>
      <c r="E8" s="289">
        <f t="shared" si="16"/>
        <v>3054.54</v>
      </c>
      <c r="F8" s="289">
        <f t="shared" si="2"/>
        <v>-1.9300000000000637</v>
      </c>
      <c r="G8" s="269">
        <f t="shared" si="3"/>
        <v>-6.3224584863452726E-4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652.6099999999999</v>
      </c>
      <c r="R8" s="270">
        <f t="shared" si="8"/>
        <v>-52.6099999999999</v>
      </c>
      <c r="S8" s="232">
        <f>SUMIFS('Checking Transaction Log'!$E:$E,'Checking Transaction Log'!$C:$C,"&gt;="&amp;S1,'Checking Transaction Log'!$C:$C,"&lt;="&amp;T1,'Checking Transaction Log'!$A:$A,"D",'Checking Transaction Log'!$B:$B,4)</f>
        <v>0</v>
      </c>
      <c r="T8" s="232">
        <f t="shared" si="9"/>
        <v>600</v>
      </c>
      <c r="U8" s="273">
        <f>SUMIFS('Checking Transaction Log'!$E:$E,'Checking Transaction Log'!$C:$C,"&gt;="&amp;U1,'Checking Transaction Log'!$C:$C,"&lt;="&amp;V1,'Checking Transaction Log'!$A:$A,"D",'Checking Transaction Log'!$B:$B,4)</f>
        <v>0</v>
      </c>
      <c r="V8" s="273">
        <f t="shared" si="10"/>
        <v>600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809.87559183673466</v>
      </c>
      <c r="E9" s="289">
        <f t="shared" si="16"/>
        <v>3913.6</v>
      </c>
      <c r="F9" s="289">
        <f t="shared" si="2"/>
        <v>-888.01</v>
      </c>
      <c r="G9" s="269">
        <f t="shared" si="3"/>
        <v>-0.29349978020815759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225.59</v>
      </c>
      <c r="R9" s="270">
        <f t="shared" si="8"/>
        <v>474.40999999999997</v>
      </c>
      <c r="S9" s="232">
        <f>SUMIFS('Checking Transaction Log'!$E:$E,'Checking Transaction Log'!$C:$C,"&gt;="&amp;S1,'Checking Transaction Log'!$C:$C,"&lt;="&amp;T1,'Checking Transaction Log'!$A:$A,"D",'Checking Transaction Log'!$B:$B,5)</f>
        <v>0</v>
      </c>
      <c r="T9" s="232">
        <f t="shared" si="9"/>
        <v>700</v>
      </c>
      <c r="U9" s="273">
        <f>SUMIFS('Checking Transaction Log'!$E:$E,'Checking Transaction Log'!$C:$C,"&gt;="&amp;U1,'Checking Transaction Log'!$C:$C,"&lt;="&amp;V1,'Checking Transaction Log'!$A:$A,"D",'Checking Transaction Log'!$B:$B,5)</f>
        <v>0</v>
      </c>
      <c r="V9" s="273">
        <f t="shared" si="10"/>
        <v>700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863.14784081632661</v>
      </c>
      <c r="E10" s="289">
        <f t="shared" si="16"/>
        <v>4171.03</v>
      </c>
      <c r="F10" s="289">
        <f t="shared" si="2"/>
        <v>561.30999999999983</v>
      </c>
      <c r="G10" s="269">
        <f t="shared" si="3"/>
        <v>0.11861151142986337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1132.3400000000001</v>
      </c>
      <c r="R10" s="270">
        <f t="shared" si="8"/>
        <v>-232.34000000000015</v>
      </c>
      <c r="S10" s="232">
        <f>SUMIFS('Checking Transaction Log'!$E:$E,'Checking Transaction Log'!$C:$C,"&gt;="&amp;S1,'Checking Transaction Log'!$C:$C,"&lt;="&amp;T1,'Checking Transaction Log'!$A:$A,"D",'Checking Transaction Log'!$B:$B,6)</f>
        <v>0</v>
      </c>
      <c r="T10" s="232">
        <f t="shared" si="9"/>
        <v>900</v>
      </c>
      <c r="U10" s="273">
        <f>SUMIFS('Checking Transaction Log'!$E:$E,'Checking Transaction Log'!$C:$C,"&gt;="&amp;U1,'Checking Transaction Log'!$C:$C,"&lt;="&amp;V1,'Checking Transaction Log'!$A:$A,"D",'Checking Transaction Log'!$B:$B,6)</f>
        <v>0</v>
      </c>
      <c r="V10" s="273">
        <f t="shared" si="10"/>
        <v>900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447.84862040816324</v>
      </c>
      <c r="E11" s="289">
        <f t="shared" si="16"/>
        <v>2164.16</v>
      </c>
      <c r="F11" s="289">
        <f t="shared" si="2"/>
        <v>-387.74999999999989</v>
      </c>
      <c r="G11" s="269">
        <f t="shared" si="3"/>
        <v>-0.2182773121070023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757.60906530612249</v>
      </c>
      <c r="E12" s="289">
        <f t="shared" si="16"/>
        <v>3661.0299999999997</v>
      </c>
      <c r="F12" s="289">
        <f t="shared" si="2"/>
        <v>-157.63000000000011</v>
      </c>
      <c r="G12" s="269">
        <f t="shared" si="3"/>
        <v>-4.499343494890673E-2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703.4</v>
      </c>
      <c r="R12" s="270">
        <f t="shared" si="8"/>
        <v>-3.3999999999999773</v>
      </c>
      <c r="S12" s="232">
        <f>SUMIFS('Checking Transaction Log'!$E:$E,'Checking Transaction Log'!$C:$C,"&gt;="&amp;S1,'Checking Transaction Log'!$C:$C,"&lt;="&amp;T1,'Checking Transaction Log'!$A:$A,"D",'Checking Transaction Log'!$B:$B,8)</f>
        <v>0</v>
      </c>
      <c r="T12" s="232">
        <f t="shared" si="9"/>
        <v>700</v>
      </c>
      <c r="U12" s="273">
        <f>SUMIFS('Checking Transaction Log'!$E:$E,'Checking Transaction Log'!$C:$C,"&gt;="&amp;U1,'Checking Transaction Log'!$C:$C,"&lt;="&amp;V1,'Checking Transaction Log'!$A:$A,"D",'Checking Transaction Log'!$B:$B,8)</f>
        <v>0</v>
      </c>
      <c r="V12" s="273">
        <f t="shared" si="10"/>
        <v>700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1315.6753469387754</v>
      </c>
      <c r="E14" s="289">
        <f t="shared" ref="E14:E31" si="18">Q14+S14+U14+W14+Y14+AA14+AC14+AE14+I14+K14+M14+O14</f>
        <v>6357.7999999999993</v>
      </c>
      <c r="F14" s="289">
        <f t="shared" ref="F14:F31" si="19">J14+L14+N14+P14</f>
        <v>13.880000000000109</v>
      </c>
      <c r="G14" s="269">
        <f t="shared" ref="G14:G31" si="20">1-((E14/SUM(E14:F14)))</f>
        <v>2.1783893729754311E-3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0</v>
      </c>
      <c r="T14" s="232">
        <f t="shared" ref="T14:T31" si="26">H14-S14</f>
        <v>1285</v>
      </c>
      <c r="U14" s="273">
        <f>SUMIFS('Checking Transaction Log'!$E:$E,'Checking Transaction Log'!$C:$C,"&gt;="&amp;U1,'Checking Transaction Log'!$C:$C,"&lt;="&amp;V1,'Checking Transaction Log'!$A:$A,"F",'Checking Transaction Log'!$B:$B,9)</f>
        <v>0</v>
      </c>
      <c r="V14" s="273">
        <f t="shared" ref="V14:V31" si="27">H14-U14</f>
        <v>1285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14.816816326530612</v>
      </c>
      <c r="E15" s="289">
        <f t="shared" si="18"/>
        <v>71.599999999999994</v>
      </c>
      <c r="F15" s="289">
        <f t="shared" si="19"/>
        <v>8.4000000000000057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0</v>
      </c>
      <c r="R15" s="270">
        <f t="shared" si="25"/>
        <v>20</v>
      </c>
      <c r="S15" s="232">
        <f>SUMIFS('Checking Transaction Log'!$E:$E,'Checking Transaction Log'!$C:$C,"&gt;="&amp;S1,'Checking Transaction Log'!$C:$C,"&lt;="&amp;T1,'Checking Transaction Log'!$A:$A,"F",'Checking Transaction Log'!$B:$B,10)</f>
        <v>0</v>
      </c>
      <c r="T15" s="232">
        <f t="shared" si="26"/>
        <v>20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321.24554693877559</v>
      </c>
      <c r="E16" s="289">
        <f t="shared" si="18"/>
        <v>1552.3700000000001</v>
      </c>
      <c r="F16" s="289">
        <f t="shared" si="19"/>
        <v>-204.69000000000005</v>
      </c>
      <c r="G16" s="269">
        <f t="shared" si="20"/>
        <v>-0.15188323637658785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0</v>
      </c>
      <c r="T16" s="232">
        <f t="shared" si="26"/>
        <v>270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7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213.76568571428575</v>
      </c>
      <c r="E17" s="289">
        <f t="shared" si="18"/>
        <v>1032.99</v>
      </c>
      <c r="F17" s="289">
        <f t="shared" si="19"/>
        <v>-8.5100000000000193</v>
      </c>
      <c r="G17" s="269">
        <f t="shared" si="20"/>
        <v>-8.3066531313447101E-3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0</v>
      </c>
      <c r="T17" s="232">
        <f t="shared" si="26"/>
        <v>205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142.5518448979592</v>
      </c>
      <c r="E18" s="289">
        <f t="shared" si="18"/>
        <v>688.86000000000013</v>
      </c>
      <c r="F18" s="289">
        <f t="shared" si="19"/>
        <v>153.32</v>
      </c>
      <c r="G18" s="269">
        <f t="shared" si="20"/>
        <v>0.18205134294331371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0</v>
      </c>
      <c r="T18" s="232">
        <f t="shared" si="26"/>
        <v>180</v>
      </c>
      <c r="U18" s="273">
        <f>SUMIFS('Checking Transaction Log'!$E:$E,'Checking Transaction Log'!$C:$C,"&gt;="&amp;U1,'Checking Transaction Log'!$C:$C,"&lt;="&amp;V1,'Checking Transaction Log'!$A:$A,"F",'Checking Transaction Log'!$B:$B,13)</f>
        <v>0</v>
      </c>
      <c r="V18" s="273">
        <f t="shared" si="27"/>
        <v>180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140.73285306122449</v>
      </c>
      <c r="E19" s="289">
        <f t="shared" si="18"/>
        <v>680.06999999999994</v>
      </c>
      <c r="F19" s="289">
        <f t="shared" si="19"/>
        <v>16.849999999999994</v>
      </c>
      <c r="G19" s="269">
        <f t="shared" si="20"/>
        <v>2.4177810939562727E-2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0</v>
      </c>
      <c r="T19" s="232">
        <f t="shared" si="26"/>
        <v>140</v>
      </c>
      <c r="U19" s="273">
        <f>SUMIFS('Checking Transaction Log'!$E:$E,'Checking Transaction Log'!$C:$C,"&gt;="&amp;U1,'Checking Transaction Log'!$C:$C,"&lt;="&amp;V1,'Checking Transaction Log'!$A:$A,"F",'Checking Transaction Log'!$B:$B,14)</f>
        <v>0</v>
      </c>
      <c r="V19" s="273">
        <f t="shared" si="27"/>
        <v>140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150.70316326530613</v>
      </c>
      <c r="E20" s="289">
        <f t="shared" si="18"/>
        <v>728.25</v>
      </c>
      <c r="F20" s="289">
        <f t="shared" si="19"/>
        <v>-226.88</v>
      </c>
      <c r="G20" s="269">
        <f t="shared" si="20"/>
        <v>-0.45252009493986467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0</v>
      </c>
      <c r="T20" s="232">
        <f t="shared" si="26"/>
        <v>100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7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172.80629387755101</v>
      </c>
      <c r="E21" s="289">
        <f t="shared" si="18"/>
        <v>835.06</v>
      </c>
      <c r="F21" s="289">
        <f t="shared" si="19"/>
        <v>-835.06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0</v>
      </c>
      <c r="T21" s="232">
        <f t="shared" si="26"/>
        <v>0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192.62482040816326</v>
      </c>
      <c r="E22" s="289">
        <f t="shared" si="18"/>
        <v>930.82999999999993</v>
      </c>
      <c r="F22" s="289">
        <f t="shared" si="19"/>
        <v>-209.18</v>
      </c>
      <c r="G22" s="269">
        <f t="shared" si="20"/>
        <v>-0.28986350724035215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0</v>
      </c>
      <c r="T22" s="232">
        <f t="shared" si="26"/>
        <v>145</v>
      </c>
      <c r="U22" s="273">
        <f>SUMIFS('Checking Transaction Log'!$E:$E,'Checking Transaction Log'!$C:$C,"&gt;="&amp;U1,'Checking Transaction Log'!$C:$C,"&lt;="&amp;V1,'Checking Transaction Log'!$A:$A,"F",'Checking Transaction Log'!$B:$B,17)</f>
        <v>0</v>
      </c>
      <c r="V22" s="273">
        <f t="shared" si="27"/>
        <v>145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413.87755102040813</v>
      </c>
      <c r="E23" s="289">
        <f t="shared" si="18"/>
        <v>2000</v>
      </c>
      <c r="F23" s="289">
        <f t="shared" si="19"/>
        <v>0</v>
      </c>
      <c r="G23" s="269">
        <f t="shared" si="20"/>
        <v>0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206.93877551020407</v>
      </c>
      <c r="E24" s="289">
        <f t="shared" si="18"/>
        <v>1000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0</v>
      </c>
      <c r="T24" s="232">
        <f t="shared" si="26"/>
        <v>200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7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0</v>
      </c>
      <c r="E25" s="289">
        <f t="shared" si="18"/>
        <v>0</v>
      </c>
      <c r="F25" s="289">
        <f t="shared" si="19"/>
        <v>2400</v>
      </c>
      <c r="G25" s="269">
        <f t="shared" si="20"/>
        <v>1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0</v>
      </c>
      <c r="R25" s="270">
        <f t="shared" si="25"/>
        <v>600</v>
      </c>
      <c r="S25" s="232">
        <f>SUMIFS('Checking Transaction Log'!$E:$E,'Checking Transaction Log'!$C:$C,"&gt;="&amp;S1,'Checking Transaction Log'!$C:$C,"&lt;="&amp;T1,'Checking Transaction Log'!$A:$A,"F",'Checking Transaction Log'!$B:$B,20)</f>
        <v>0</v>
      </c>
      <c r="T25" s="232">
        <f t="shared" si="26"/>
        <v>600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99.756906122448967</v>
      </c>
      <c r="E26" s="289">
        <f t="shared" si="18"/>
        <v>482.05999999999995</v>
      </c>
      <c r="F26" s="289">
        <f t="shared" si="19"/>
        <v>-61.059999999999988</v>
      </c>
      <c r="G26" s="269">
        <f t="shared" si="20"/>
        <v>-0.14503562945368165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0</v>
      </c>
      <c r="T26" s="232">
        <f t="shared" si="26"/>
        <v>85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7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114.54061224489797</v>
      </c>
      <c r="E27" s="289">
        <f t="shared" si="18"/>
        <v>553.5</v>
      </c>
      <c r="F27" s="289">
        <f t="shared" si="19"/>
        <v>-41.759999999999977</v>
      </c>
      <c r="G27" s="269">
        <f t="shared" si="20"/>
        <v>-8.1603939500527689E-2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111.74000000000001</v>
      </c>
      <c r="R27" s="270">
        <f t="shared" si="25"/>
        <v>-11.740000000000009</v>
      </c>
      <c r="S27" s="232">
        <f>SUMIFS('Checking Transaction Log'!$E:$E,'Checking Transaction Log'!$C:$C,"&gt;="&amp;S1,'Checking Transaction Log'!$C:$C,"&lt;="&amp;T1,'Checking Transaction Log'!$A:$A,"F",'Checking Transaction Log'!$B:$B,22)</f>
        <v>0</v>
      </c>
      <c r="T27" s="232">
        <f t="shared" si="26"/>
        <v>100</v>
      </c>
      <c r="U27" s="273">
        <f>SUMIFS('Checking Transaction Log'!$E:$E,'Checking Transaction Log'!$C:$C,"&gt;="&amp;U1,'Checking Transaction Log'!$C:$C,"&lt;="&amp;V1,'Checking Transaction Log'!$A:$A,"F",'Checking Transaction Log'!$B:$B,22)</f>
        <v>0</v>
      </c>
      <c r="V27" s="273">
        <f t="shared" si="27"/>
        <v>100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1086.59826122449</v>
      </c>
      <c r="E28" s="289">
        <f t="shared" si="18"/>
        <v>5250.8200000000006</v>
      </c>
      <c r="F28" s="289">
        <f t="shared" si="19"/>
        <v>78.639999999999418</v>
      </c>
      <c r="G28" s="269">
        <f t="shared" si="20"/>
        <v>1.4755716338991087E-2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529.46</v>
      </c>
      <c r="R28" s="270">
        <f t="shared" si="25"/>
        <v>670.54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0</v>
      </c>
      <c r="T28" s="232">
        <f t="shared" si="26"/>
        <v>1200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7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114.57372244897959</v>
      </c>
      <c r="E29" s="289">
        <f t="shared" si="18"/>
        <v>553.66</v>
      </c>
      <c r="F29" s="289">
        <f t="shared" si="19"/>
        <v>36.260000000000005</v>
      </c>
      <c r="G29" s="269">
        <f t="shared" si="20"/>
        <v>6.1465961486303233E-2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0</v>
      </c>
      <c r="T29" s="232">
        <f t="shared" si="26"/>
        <v>120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79.392061224489808</v>
      </c>
      <c r="E30" s="289">
        <f t="shared" si="18"/>
        <v>383.65000000000003</v>
      </c>
      <c r="F30" s="289">
        <f t="shared" si="19"/>
        <v>-53.849999999999994</v>
      </c>
      <c r="G30" s="269">
        <f t="shared" si="20"/>
        <v>-0.16328077622801684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29.8</v>
      </c>
      <c r="R30" s="270">
        <f t="shared" si="25"/>
        <v>45.2</v>
      </c>
      <c r="S30" s="232">
        <f>SUMIFS('Checking Transaction Log'!$E:$E,'Checking Transaction Log'!$C:$C,"&gt;="&amp;S1,'Checking Transaction Log'!$C:$C,"&lt;="&amp;T1,'Checking Transaction Log'!$A:$A,"F",'Checking Transaction Log'!$B:$B,42)</f>
        <v>0</v>
      </c>
      <c r="T30" s="232">
        <f t="shared" si="26"/>
        <v>75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7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60.904151020408165</v>
      </c>
      <c r="E31" s="289">
        <f t="shared" si="18"/>
        <v>294.31</v>
      </c>
      <c r="F31" s="289">
        <f t="shared" si="19"/>
        <v>28.039999999999992</v>
      </c>
      <c r="G31" s="269">
        <f t="shared" si="20"/>
        <v>8.6986195129517663E-2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22.35</v>
      </c>
      <c r="R31" s="270">
        <f t="shared" si="25"/>
        <v>52.65</v>
      </c>
      <c r="S31" s="232">
        <f>SUMIFS('Checking Transaction Log'!$E:$E,'Checking Transaction Log'!$C:$C,"&gt;="&amp;S1,'Checking Transaction Log'!$C:$C,"&lt;="&amp;T1,'Checking Transaction Log'!$A:$A,"F",'Checking Transaction Log'!$B:$B,43)</f>
        <v>0</v>
      </c>
      <c r="T31" s="232">
        <f t="shared" si="26"/>
        <v>75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7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289.71428571428572</v>
      </c>
      <c r="E33" s="289">
        <f t="shared" ref="E33:E43" si="34">Q33+S33+U33+W33+Y33+AA33+AC33+AE33+I33+K33+M33+O33</f>
        <v>1400</v>
      </c>
      <c r="F33" s="289">
        <f t="shared" ref="F33:F43" si="35">J33+L33+N33+P33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0</v>
      </c>
      <c r="R33" s="270">
        <f t="shared" ref="R33:R43" si="41">H33-Q33</f>
        <v>350</v>
      </c>
      <c r="S33" s="232">
        <f>SUMIFS('Checking Transaction Log'!$E:$E,'Checking Transaction Log'!$C:$C,"&gt;="&amp;S1,'Checking Transaction Log'!$C:$C,"&lt;="&amp;T1,'Checking Transaction Log'!$A:$A,"R",'Checking Transaction Log'!$B:$B,25)</f>
        <v>0</v>
      </c>
      <c r="T33" s="232">
        <f t="shared" ref="T33:T43" si="42">H33-S33</f>
        <v>350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264.88163265306127</v>
      </c>
      <c r="E34" s="289">
        <f t="shared" si="34"/>
        <v>1280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0</v>
      </c>
      <c r="R34" s="270">
        <f t="shared" si="41"/>
        <v>320</v>
      </c>
      <c r="S34" s="232">
        <f>SUMIFS('Checking Transaction Log'!$E:$E,'Checking Transaction Log'!$C:$C,"&gt;="&amp;S1,'Checking Transaction Log'!$C:$C,"&lt;="&amp;T1,'Checking Transaction Log'!$A:$A,"R",'Checking Transaction Log'!$B:$B,26)</f>
        <v>0</v>
      </c>
      <c r="T34" s="232">
        <f t="shared" si="42"/>
        <v>320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20.69387755102041</v>
      </c>
      <c r="E35" s="289">
        <f t="shared" si="34"/>
        <v>100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0</v>
      </c>
      <c r="R35" s="270">
        <f t="shared" si="41"/>
        <v>25</v>
      </c>
      <c r="S35" s="232">
        <f>SUMIFS('Checking Transaction Log'!$E:$E,'Checking Transaction Log'!$C:$C,"&gt;="&amp;S1,'Checking Transaction Log'!$C:$C,"&lt;="&amp;T1,'Checking Transaction Log'!$A:$A,"R",'Checking Transaction Log'!$B:$B,27)</f>
        <v>0</v>
      </c>
      <c r="T35" s="232">
        <f t="shared" si="42"/>
        <v>25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20.69387755102041</v>
      </c>
      <c r="E36" s="289">
        <f t="shared" si="34"/>
        <v>100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0</v>
      </c>
      <c r="R36" s="270">
        <f t="shared" si="41"/>
        <v>25</v>
      </c>
      <c r="S36" s="232">
        <f>SUMIFS('Checking Transaction Log'!$E:$E,'Checking Transaction Log'!$C:$C,"&gt;="&amp;S1,'Checking Transaction Log'!$C:$C,"&lt;="&amp;T1,'Checking Transaction Log'!$A:$A,"R",'Checking Transaction Log'!$B:$B,28)</f>
        <v>0</v>
      </c>
      <c r="T36" s="232">
        <f t="shared" si="42"/>
        <v>25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37.248979591836736</v>
      </c>
      <c r="E37" s="289">
        <f t="shared" si="34"/>
        <v>180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0</v>
      </c>
      <c r="R37" s="270">
        <f t="shared" si="41"/>
        <v>45</v>
      </c>
      <c r="S37" s="232">
        <f>SUMIFS('Checking Transaction Log'!$E:$E,'Checking Transaction Log'!$C:$C,"&gt;="&amp;S1,'Checking Transaction Log'!$C:$C,"&lt;="&amp;T1,'Checking Transaction Log'!$A:$A,"R",'Checking Transaction Log'!$B:$B,29)</f>
        <v>0</v>
      </c>
      <c r="T37" s="232">
        <f t="shared" si="42"/>
        <v>45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331.10204081632656</v>
      </c>
      <c r="E38" s="289">
        <f t="shared" si="34"/>
        <v>1600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0</v>
      </c>
      <c r="R38" s="270">
        <f t="shared" si="41"/>
        <v>400</v>
      </c>
      <c r="S38" s="232">
        <f>SUMIFS('Checking Transaction Log'!$E:$E,'Checking Transaction Log'!$C:$C,"&gt;="&amp;S1,'Checking Transaction Log'!$C:$C,"&lt;="&amp;T1,'Checking Transaction Log'!$A:$A,"R",'Checking Transaction Log'!$B:$B,30)</f>
        <v>0</v>
      </c>
      <c r="T38" s="232">
        <f t="shared" si="42"/>
        <v>400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310.40816326530614</v>
      </c>
      <c r="E39" s="289">
        <f t="shared" si="34"/>
        <v>1500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0</v>
      </c>
      <c r="R39" s="270">
        <f t="shared" si="41"/>
        <v>375</v>
      </c>
      <c r="S39" s="232">
        <f>SUMIFS('Checking Transaction Log'!$E:$E,'Checking Transaction Log'!$C:$C,"&gt;="&amp;S1,'Checking Transaction Log'!$C:$C,"&lt;="&amp;T1,'Checking Transaction Log'!$A:$A,"R",'Checking Transaction Log'!$B:$B,31)</f>
        <v>0</v>
      </c>
      <c r="T39" s="232">
        <f t="shared" si="42"/>
        <v>375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82.775510204081641</v>
      </c>
      <c r="E40" s="289">
        <f t="shared" si="34"/>
        <v>400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0</v>
      </c>
      <c r="R40" s="270">
        <f t="shared" si="41"/>
        <v>100</v>
      </c>
      <c r="S40" s="232">
        <f>SUMIFS('Checking Transaction Log'!$E:$E,'Checking Transaction Log'!$C:$C,"&gt;="&amp;S1,'Checking Transaction Log'!$C:$C,"&lt;="&amp;T1,'Checking Transaction Log'!$A:$A,"R",'Checking Transaction Log'!$B:$B,32)</f>
        <v>0</v>
      </c>
      <c r="T40" s="232">
        <f t="shared" si="42"/>
        <v>100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70.359183673469389</v>
      </c>
      <c r="E41" s="289">
        <f t="shared" si="34"/>
        <v>340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0</v>
      </c>
      <c r="R41" s="270">
        <f t="shared" si="41"/>
        <v>85</v>
      </c>
      <c r="S41" s="232">
        <f>SUMIFS('Checking Transaction Log'!$E:$E,'Checking Transaction Log'!$C:$C,"&gt;="&amp;S1,'Checking Transaction Log'!$C:$C,"&lt;="&amp;T1,'Checking Transaction Log'!$A:$A,"R",'Checking Transaction Log'!$B:$B,33)</f>
        <v>0</v>
      </c>
      <c r="T41" s="232">
        <f t="shared" si="42"/>
        <v>85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190.38367346938776</v>
      </c>
      <c r="E42" s="289">
        <f t="shared" si="34"/>
        <v>920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0</v>
      </c>
      <c r="R42" s="270">
        <f t="shared" si="41"/>
        <v>230</v>
      </c>
      <c r="S42" s="232">
        <f>SUMIFS('Checking Transaction Log'!$E:$E,'Checking Transaction Log'!$C:$C,"&gt;="&amp;S1,'Checking Transaction Log'!$C:$C,"&lt;="&amp;T1,'Checking Transaction Log'!$A:$A,"R",'Checking Transaction Log'!$B:$B,34)</f>
        <v>0</v>
      </c>
      <c r="T42" s="232">
        <f t="shared" si="42"/>
        <v>230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37.248979591836736</v>
      </c>
      <c r="E43" s="289">
        <f t="shared" si="34"/>
        <v>180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0</v>
      </c>
      <c r="R43" s="270">
        <f t="shared" si="41"/>
        <v>45</v>
      </c>
      <c r="S43" s="232">
        <f>SUMIFS('Checking Transaction Log'!$E:$E,'Checking Transaction Log'!$C:$C,"&gt;="&amp;S1,'Checking Transaction Log'!$C:$C,"&lt;="&amp;T1,'Checking Transaction Log'!$A:$A,"R",'Checking Transaction Log'!$B:$B,35)</f>
        <v>0</v>
      </c>
      <c r="T43" s="232">
        <f t="shared" si="42"/>
        <v>45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51.734693877551017</v>
      </c>
      <c r="E45" s="289">
        <f t="shared" ref="E45:E46" si="50">Q45+S45+U45+W45+Y45+AA45+AC45+AE45+I45+K45+M45+O45</f>
        <v>250</v>
      </c>
      <c r="F45" s="289">
        <f t="shared" ref="F45:F46" si="51">J45+L45+N45+P45</f>
        <v>0</v>
      </c>
      <c r="G45" s="269">
        <f t="shared" ref="G45:G46" si="52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3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4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5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6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7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0</v>
      </c>
      <c r="T45" s="232">
        <f t="shared" ref="T45:T46" si="58">H45-S45</f>
        <v>50</v>
      </c>
      <c r="U45" s="273">
        <f>SUMIFS('Checking Transaction Log'!$E:$E,'Checking Transaction Log'!$C:$C,"&gt;="&amp;U1,'Checking Transaction Log'!$C:$C,"&lt;="&amp;V1,'Checking Transaction Log'!$A:$A,"s",'Checking Transaction Log'!$B:$B,36)</f>
        <v>0</v>
      </c>
      <c r="V45" s="273">
        <f t="shared" ref="V45:V46" si="59">H45-U45</f>
        <v>50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60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1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2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3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4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3494.3578163265302</v>
      </c>
      <c r="E46" s="289">
        <f t="shared" si="50"/>
        <v>16885.949999999997</v>
      </c>
      <c r="F46" s="289">
        <f t="shared" si="51"/>
        <v>-817.21597936001172</v>
      </c>
      <c r="G46" s="269">
        <f t="shared" si="52"/>
        <v>-5.0857521090977853E-2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3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4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5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6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0</v>
      </c>
      <c r="R46" s="270">
        <f t="shared" si="57"/>
        <v>4017.1835051599969</v>
      </c>
      <c r="S46" s="232">
        <f>SUMIFS('Checking Transaction Log'!$E:$E,'Checking Transaction Log'!$C:$C,"&gt;="&amp;S1,'Checking Transaction Log'!$C:$C,"&lt;="&amp;T1,'Checking Transaction Log'!$A:$A,"s",'Checking Transaction Log'!$B:$B,37)</f>
        <v>0</v>
      </c>
      <c r="T46" s="232">
        <f t="shared" si="58"/>
        <v>4017.1835051599969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9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60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1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2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3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4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5">(E49/(TODAY()-$I$1))*30.42</f>
        <v>8295.3787959183664</v>
      </c>
      <c r="E49" s="268">
        <f t="shared" ref="E49:E52" si="66">Q49+S49+U49+W49+Y49+AA49+AC49+AE49+I49+K49+M49+O49</f>
        <v>40086.149999999994</v>
      </c>
      <c r="F49" s="268">
        <f>E49-('Proposed Budget'!J68*14)</f>
        <v>-24283.418043619997</v>
      </c>
      <c r="G49" s="246">
        <f t="shared" ref="G49:G50" si="67">(E49/(E49-F49))-1</f>
        <v>-0.37724997668408089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4597.82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0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5"/>
        <v>6411.3916285714286</v>
      </c>
      <c r="E50" s="268">
        <f t="shared" si="66"/>
        <v>30982.07</v>
      </c>
      <c r="F50" s="268">
        <f>E50-('Proposed Budget'!J44*14)</f>
        <v>-7710.8990699999922</v>
      </c>
      <c r="G50" s="246">
        <f t="shared" si="67"/>
        <v>-0.19928424350300167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0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0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5"/>
        <v>871.02806938775529</v>
      </c>
      <c r="E51" s="268">
        <f t="shared" si="66"/>
        <v>4209.1100000000006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0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5"/>
        <v>662.20408163265313</v>
      </c>
      <c r="E52" s="268">
        <f t="shared" si="66"/>
        <v>3200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78477.33</v>
      </c>
      <c r="F54" s="297">
        <f>F49+F50+E52</f>
        <v>-28794.317113619989</v>
      </c>
      <c r="G54" s="246">
        <f>(E54/(E54-F54))-1</f>
        <v>-0.26842430305112797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10375.39</v>
      </c>
      <c r="R54" s="295"/>
      <c r="S54" s="198">
        <f>SUM(S49:S52)</f>
        <v>0</v>
      </c>
      <c r="T54" s="295"/>
      <c r="U54" s="198">
        <f>SUM(U49:U52)</f>
        <v>0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732"/>
  <sheetViews>
    <sheetView tabSelected="1" workbookViewId="0">
      <pane ySplit="4" topLeftCell="A5" activePane="bottomLeft" state="frozen"/>
      <selection pane="bottomLeft" activeCell="E18" sqref="E18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55" t="s">
        <v>261</v>
      </c>
      <c r="B1" s="553"/>
      <c r="C1" s="298" t="s">
        <v>268</v>
      </c>
      <c r="D1" s="299" t="s">
        <v>269</v>
      </c>
      <c r="E1" s="556" t="s">
        <v>270</v>
      </c>
      <c r="F1" s="553"/>
      <c r="G1" s="300">
        <f t="array" aca="1" ref="G1" ca="1">(SUM(INDIRECT("g5:g5")))+J2+L2+N2+P2-R2+T2-G935</f>
        <v>2834.5499999999852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7" t="s">
        <v>39</v>
      </c>
      <c r="R1" s="553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56" t="s">
        <v>39</v>
      </c>
      <c r="F2" s="553"/>
      <c r="G2" s="300">
        <f>R2</f>
        <v>0</v>
      </c>
      <c r="H2" s="301"/>
      <c r="I2" s="314" t="s">
        <v>275</v>
      </c>
      <c r="J2" s="303">
        <f>SUMIFS(E:E,I:I,"1")</f>
        <v>0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56" t="s">
        <v>280</v>
      </c>
      <c r="F3" s="553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291</v>
      </c>
      <c r="B5" s="330">
        <v>39</v>
      </c>
      <c r="C5" s="298">
        <v>46169</v>
      </c>
      <c r="D5" s="299" t="s">
        <v>292</v>
      </c>
      <c r="E5" s="522"/>
      <c r="F5" s="522">
        <v>2763.79</v>
      </c>
      <c r="G5" s="333">
        <f t="shared" ref="G5:G42" si="0">G6-E5+F5</f>
        <v>2834.5499999999852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7</v>
      </c>
      <c r="C6" s="298">
        <v>46169</v>
      </c>
      <c r="D6" s="299" t="s">
        <v>338</v>
      </c>
      <c r="E6" s="522">
        <v>139.88</v>
      </c>
      <c r="F6" s="522"/>
      <c r="G6" s="333">
        <f t="shared" si="0"/>
        <v>70.759999999985325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8</v>
      </c>
      <c r="C7" s="298">
        <v>46168</v>
      </c>
      <c r="D7" s="299" t="s">
        <v>308</v>
      </c>
      <c r="E7" s="522">
        <v>47.99</v>
      </c>
      <c r="F7" s="522"/>
      <c r="G7" s="333">
        <f t="shared" si="0"/>
        <v>210.63999999998532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5</v>
      </c>
      <c r="C8" s="298">
        <v>46168</v>
      </c>
      <c r="D8" s="299" t="s">
        <v>873</v>
      </c>
      <c r="E8" s="522">
        <v>26</v>
      </c>
      <c r="F8" s="522"/>
      <c r="G8" s="333">
        <f t="shared" si="0"/>
        <v>258.62999999998533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4</v>
      </c>
      <c r="C9" s="298">
        <v>46168</v>
      </c>
      <c r="D9" s="299" t="s">
        <v>310</v>
      </c>
      <c r="E9" s="522">
        <v>50.15</v>
      </c>
      <c r="F9" s="522"/>
      <c r="G9" s="333">
        <f t="shared" si="0"/>
        <v>284.62999999998533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/>
      <c r="B10" s="330"/>
      <c r="C10" s="298">
        <v>46168</v>
      </c>
      <c r="D10" s="299" t="s">
        <v>883</v>
      </c>
      <c r="E10" s="522">
        <v>400</v>
      </c>
      <c r="F10" s="522"/>
      <c r="G10" s="333">
        <f t="shared" si="0"/>
        <v>334.77999999998531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294</v>
      </c>
      <c r="B11" s="330">
        <v>22</v>
      </c>
      <c r="C11" s="298">
        <v>46168</v>
      </c>
      <c r="D11" s="299" t="s">
        <v>835</v>
      </c>
      <c r="E11" s="522">
        <v>15.96</v>
      </c>
      <c r="F11" s="522"/>
      <c r="G11" s="333">
        <f t="shared" si="0"/>
        <v>734.77999999998531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2</v>
      </c>
      <c r="C12" s="298">
        <v>46168</v>
      </c>
      <c r="D12" s="299" t="s">
        <v>296</v>
      </c>
      <c r="E12" s="522">
        <v>15.1</v>
      </c>
      <c r="F12" s="522"/>
      <c r="G12" s="333">
        <f t="shared" si="0"/>
        <v>750.73999999998534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4</v>
      </c>
      <c r="C13" s="298">
        <v>46168</v>
      </c>
      <c r="D13" s="299" t="s">
        <v>296</v>
      </c>
      <c r="E13" s="522">
        <v>44.67</v>
      </c>
      <c r="F13" s="522"/>
      <c r="G13" s="333">
        <f t="shared" si="0"/>
        <v>765.83999999998537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1</v>
      </c>
      <c r="C14" s="298">
        <v>46168</v>
      </c>
      <c r="D14" s="299" t="s">
        <v>300</v>
      </c>
      <c r="E14" s="522">
        <v>32.99</v>
      </c>
      <c r="F14" s="522"/>
      <c r="G14" s="333">
        <f t="shared" si="0"/>
        <v>810.50999999998533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2</v>
      </c>
      <c r="C15" s="298">
        <v>46168</v>
      </c>
      <c r="D15" s="299" t="s">
        <v>386</v>
      </c>
      <c r="E15" s="522">
        <v>14.39</v>
      </c>
      <c r="F15" s="522"/>
      <c r="G15" s="333">
        <f t="shared" si="0"/>
        <v>843.49999999998533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294</v>
      </c>
      <c r="B16" s="330">
        <v>12</v>
      </c>
      <c r="C16" s="298">
        <v>46167</v>
      </c>
      <c r="D16" s="299" t="s">
        <v>314</v>
      </c>
      <c r="E16" s="522">
        <v>204.48</v>
      </c>
      <c r="F16" s="522"/>
      <c r="G16" s="333">
        <f t="shared" si="0"/>
        <v>857.88999999998532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8</v>
      </c>
      <c r="C17" s="298">
        <v>46167</v>
      </c>
      <c r="D17" s="299" t="s">
        <v>319</v>
      </c>
      <c r="E17" s="522">
        <v>29.79</v>
      </c>
      <c r="F17" s="522"/>
      <c r="G17" s="333">
        <f t="shared" si="0"/>
        <v>1062.3699999999853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3</v>
      </c>
      <c r="C18" s="298">
        <v>46167</v>
      </c>
      <c r="D18" s="299" t="s">
        <v>348</v>
      </c>
      <c r="E18" s="522">
        <v>50</v>
      </c>
      <c r="F18" s="522"/>
      <c r="G18" s="333">
        <f t="shared" si="0"/>
        <v>1092.1599999999853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1</v>
      </c>
      <c r="C19" s="298">
        <v>46166</v>
      </c>
      <c r="D19" s="299" t="s">
        <v>329</v>
      </c>
      <c r="E19" s="522">
        <v>122.54</v>
      </c>
      <c r="F19" s="522"/>
      <c r="G19" s="333">
        <f t="shared" si="0"/>
        <v>1142.1599999999853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1</v>
      </c>
      <c r="C20" s="298">
        <v>46166</v>
      </c>
      <c r="D20" s="299" t="s">
        <v>311</v>
      </c>
      <c r="E20" s="522">
        <v>157.97</v>
      </c>
      <c r="F20" s="522"/>
      <c r="G20" s="333">
        <f t="shared" si="0"/>
        <v>1264.6999999999853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6</v>
      </c>
      <c r="C21" s="298">
        <v>46166</v>
      </c>
      <c r="D21" s="299" t="s">
        <v>300</v>
      </c>
      <c r="E21" s="522">
        <v>44.05</v>
      </c>
      <c r="F21" s="522"/>
      <c r="G21" s="333">
        <f t="shared" si="0"/>
        <v>1422.6699999999853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8</v>
      </c>
      <c r="C22" s="298">
        <v>46166</v>
      </c>
      <c r="D22" s="299" t="s">
        <v>319</v>
      </c>
      <c r="E22" s="522">
        <v>70.44</v>
      </c>
      <c r="F22" s="522"/>
      <c r="G22" s="333">
        <f t="shared" si="0"/>
        <v>1466.7199999999852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1</v>
      </c>
      <c r="C23" s="298">
        <v>46166</v>
      </c>
      <c r="D23" s="299" t="s">
        <v>329</v>
      </c>
      <c r="E23" s="522">
        <v>55.96</v>
      </c>
      <c r="F23" s="522"/>
      <c r="G23" s="333">
        <f t="shared" si="0"/>
        <v>1537.1599999999853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6</v>
      </c>
      <c r="C24" s="298">
        <v>46166</v>
      </c>
      <c r="D24" s="299" t="s">
        <v>884</v>
      </c>
      <c r="E24" s="522">
        <v>597.83000000000004</v>
      </c>
      <c r="F24" s="522"/>
      <c r="G24" s="333">
        <f t="shared" si="0"/>
        <v>1593.1199999999853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/>
      <c r="B25" s="330"/>
      <c r="C25" s="298">
        <v>46166</v>
      </c>
      <c r="D25" s="299" t="s">
        <v>846</v>
      </c>
      <c r="E25" s="522">
        <v>69.2</v>
      </c>
      <c r="F25" s="522"/>
      <c r="G25" s="333">
        <f t="shared" si="0"/>
        <v>2190.9499999999853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1</v>
      </c>
      <c r="C26" s="298">
        <v>46165</v>
      </c>
      <c r="D26" s="299" t="s">
        <v>881</v>
      </c>
      <c r="E26" s="522">
        <v>94.76</v>
      </c>
      <c r="F26" s="522"/>
      <c r="G26" s="333">
        <f t="shared" si="0"/>
        <v>2260.1499999999851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1</v>
      </c>
      <c r="C27" s="298">
        <v>46165</v>
      </c>
      <c r="D27" s="299" t="s">
        <v>393</v>
      </c>
      <c r="E27" s="522">
        <v>34.869999999999997</v>
      </c>
      <c r="F27" s="522"/>
      <c r="G27" s="333">
        <f t="shared" si="0"/>
        <v>2354.9099999999853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8</v>
      </c>
      <c r="C28" s="298">
        <v>46165</v>
      </c>
      <c r="D28" s="299" t="s">
        <v>481</v>
      </c>
      <c r="E28" s="522">
        <v>80.48</v>
      </c>
      <c r="F28" s="522"/>
      <c r="G28" s="333">
        <f t="shared" si="0"/>
        <v>2389.7799999999852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5</v>
      </c>
      <c r="C29" s="298">
        <v>46165</v>
      </c>
      <c r="D29" s="299" t="s">
        <v>880</v>
      </c>
      <c r="E29" s="522">
        <v>25</v>
      </c>
      <c r="F29" s="522"/>
      <c r="G29" s="333">
        <f t="shared" si="0"/>
        <v>2470.2599999999852</v>
      </c>
      <c r="H29" s="334" t="s">
        <v>298</v>
      </c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6</v>
      </c>
      <c r="C30" s="298">
        <v>46165</v>
      </c>
      <c r="D30" s="299" t="s">
        <v>878</v>
      </c>
      <c r="E30" s="522">
        <v>50</v>
      </c>
      <c r="F30" s="522"/>
      <c r="G30" s="333">
        <f t="shared" si="0"/>
        <v>2495.2599999999852</v>
      </c>
      <c r="H30" s="334" t="s">
        <v>298</v>
      </c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2</v>
      </c>
      <c r="C31" s="298">
        <v>46165</v>
      </c>
      <c r="D31" s="299" t="s">
        <v>879</v>
      </c>
      <c r="E31" s="522">
        <v>25</v>
      </c>
      <c r="F31" s="522"/>
      <c r="G31" s="333">
        <f t="shared" si="0"/>
        <v>2545.2599999999852</v>
      </c>
      <c r="H31" s="334" t="s">
        <v>298</v>
      </c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2</v>
      </c>
      <c r="C32" s="298">
        <v>46164</v>
      </c>
      <c r="D32" s="299" t="s">
        <v>882</v>
      </c>
      <c r="E32" s="522">
        <v>45.46</v>
      </c>
      <c r="F32" s="522"/>
      <c r="G32" s="333">
        <f t="shared" si="0"/>
        <v>2570.2599999999852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6</v>
      </c>
      <c r="C33" s="298">
        <v>46164</v>
      </c>
      <c r="D33" s="299" t="s">
        <v>874</v>
      </c>
      <c r="E33" s="522">
        <v>22</v>
      </c>
      <c r="F33" s="522"/>
      <c r="G33" s="333">
        <f t="shared" si="0"/>
        <v>2615.7199999999852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2</v>
      </c>
      <c r="C34" s="298">
        <v>46164</v>
      </c>
      <c r="D34" s="299" t="s">
        <v>296</v>
      </c>
      <c r="E34" s="522">
        <v>14.57</v>
      </c>
      <c r="F34" s="522"/>
      <c r="G34" s="333">
        <f t="shared" si="0"/>
        <v>2637.7199999999852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3</v>
      </c>
      <c r="C35" s="298">
        <v>46163</v>
      </c>
      <c r="D35" s="299" t="s">
        <v>334</v>
      </c>
      <c r="E35" s="522">
        <v>9.01</v>
      </c>
      <c r="F35" s="522"/>
      <c r="G35" s="333">
        <f t="shared" si="0"/>
        <v>2652.2899999999854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8</v>
      </c>
      <c r="C36" s="298">
        <v>46163</v>
      </c>
      <c r="D36" s="299" t="s">
        <v>334</v>
      </c>
      <c r="E36" s="522">
        <v>6.8</v>
      </c>
      <c r="F36" s="522"/>
      <c r="G36" s="333">
        <f t="shared" si="0"/>
        <v>2661.2999999999856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2</v>
      </c>
      <c r="C37" s="298">
        <v>46163</v>
      </c>
      <c r="D37" s="299" t="s">
        <v>358</v>
      </c>
      <c r="E37" s="522">
        <v>16.649999999999999</v>
      </c>
      <c r="F37" s="522"/>
      <c r="G37" s="333">
        <f t="shared" si="0"/>
        <v>2668.0999999999858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5</v>
      </c>
      <c r="C38" s="298">
        <v>46163</v>
      </c>
      <c r="D38" s="299" t="s">
        <v>847</v>
      </c>
      <c r="E38" s="522">
        <v>24.89</v>
      </c>
      <c r="F38" s="522"/>
      <c r="G38" s="333">
        <f t="shared" si="0"/>
        <v>2684.7499999999859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6</v>
      </c>
      <c r="C39" s="298">
        <v>46163</v>
      </c>
      <c r="D39" s="299" t="s">
        <v>847</v>
      </c>
      <c r="E39" s="522">
        <v>11.2</v>
      </c>
      <c r="F39" s="522"/>
      <c r="G39" s="333">
        <f t="shared" si="0"/>
        <v>2709.6399999999858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2</v>
      </c>
      <c r="C40" s="298">
        <v>46162</v>
      </c>
      <c r="D40" s="299" t="s">
        <v>296</v>
      </c>
      <c r="E40" s="522">
        <v>11.18</v>
      </c>
      <c r="F40" s="522"/>
      <c r="G40" s="333">
        <f t="shared" si="0"/>
        <v>2720.8399999999856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2</v>
      </c>
      <c r="C41" s="298">
        <v>46162</v>
      </c>
      <c r="D41" s="299" t="s">
        <v>386</v>
      </c>
      <c r="E41" s="522">
        <v>14.38</v>
      </c>
      <c r="F41" s="522"/>
      <c r="G41" s="333">
        <f t="shared" si="0"/>
        <v>2732.0199999999854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294</v>
      </c>
      <c r="B42" s="330">
        <v>22</v>
      </c>
      <c r="C42" s="298">
        <v>46162</v>
      </c>
      <c r="D42" s="299" t="s">
        <v>323</v>
      </c>
      <c r="E42" s="522">
        <v>20.22</v>
      </c>
      <c r="F42" s="522"/>
      <c r="G42" s="333">
        <f t="shared" si="0"/>
        <v>2746.3999999999855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5</v>
      </c>
      <c r="C43" s="298">
        <v>46162</v>
      </c>
      <c r="D43" s="299" t="s">
        <v>873</v>
      </c>
      <c r="E43" s="522">
        <v>30</v>
      </c>
      <c r="F43" s="522"/>
      <c r="G43" s="333">
        <f t="shared" ref="G11:G57" si="1">G44-E43+F43</f>
        <v>2766.6199999999853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2</v>
      </c>
      <c r="C44" s="298">
        <v>46162</v>
      </c>
      <c r="D44" s="299" t="s">
        <v>875</v>
      </c>
      <c r="E44" s="522">
        <v>46.72</v>
      </c>
      <c r="F44" s="522"/>
      <c r="G44" s="333">
        <f t="shared" si="1"/>
        <v>2796.6199999999853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4</v>
      </c>
      <c r="C45" s="298">
        <v>46162</v>
      </c>
      <c r="D45" s="299" t="s">
        <v>310</v>
      </c>
      <c r="E45" s="522">
        <v>56.51</v>
      </c>
      <c r="F45" s="522"/>
      <c r="G45" s="333">
        <f t="shared" si="1"/>
        <v>2843.3399999999851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6</v>
      </c>
      <c r="C46" s="298">
        <v>46161</v>
      </c>
      <c r="D46" s="299" t="s">
        <v>872</v>
      </c>
      <c r="E46" s="522">
        <v>63.99</v>
      </c>
      <c r="F46" s="522"/>
      <c r="G46" s="333">
        <f t="shared" si="1"/>
        <v>2899.8499999999854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4</v>
      </c>
      <c r="C47" s="298">
        <v>46161</v>
      </c>
      <c r="D47" s="299" t="s">
        <v>296</v>
      </c>
      <c r="E47" s="522">
        <v>43.46</v>
      </c>
      <c r="F47" s="522"/>
      <c r="G47" s="333">
        <f t="shared" si="1"/>
        <v>2963.8399999999851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3</v>
      </c>
      <c r="C48" s="298">
        <v>46161</v>
      </c>
      <c r="D48" s="299" t="s">
        <v>296</v>
      </c>
      <c r="E48" s="522">
        <v>8.7200000000000006</v>
      </c>
      <c r="F48" s="522"/>
      <c r="G48" s="333">
        <f t="shared" si="1"/>
        <v>3007.2999999999852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2</v>
      </c>
      <c r="C49" s="298">
        <v>46161</v>
      </c>
      <c r="D49" s="299" t="s">
        <v>301</v>
      </c>
      <c r="E49" s="522">
        <v>30.9</v>
      </c>
      <c r="F49" s="522"/>
      <c r="G49" s="333">
        <f t="shared" si="1"/>
        <v>3016.019999999985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294</v>
      </c>
      <c r="B50" s="330">
        <v>22</v>
      </c>
      <c r="C50" s="298">
        <v>46161</v>
      </c>
      <c r="D50" s="299" t="s">
        <v>328</v>
      </c>
      <c r="E50" s="522">
        <v>7.46</v>
      </c>
      <c r="F50" s="522"/>
      <c r="G50" s="333">
        <f t="shared" si="1"/>
        <v>3046.9199999999851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2</v>
      </c>
      <c r="C51" s="298">
        <v>46161</v>
      </c>
      <c r="D51" s="299" t="s">
        <v>870</v>
      </c>
      <c r="E51" s="522">
        <v>31.05</v>
      </c>
      <c r="F51" s="522"/>
      <c r="G51" s="333">
        <f t="shared" si="1"/>
        <v>3054.3799999999851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2</v>
      </c>
      <c r="C52" s="298">
        <v>46161</v>
      </c>
      <c r="D52" s="299" t="s">
        <v>871</v>
      </c>
      <c r="E52" s="522">
        <v>54.41</v>
      </c>
      <c r="F52" s="522"/>
      <c r="G52" s="333">
        <f t="shared" si="1"/>
        <v>3085.4299999999853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8</v>
      </c>
      <c r="C53" s="298">
        <v>46161</v>
      </c>
      <c r="D53" s="299" t="s">
        <v>876</v>
      </c>
      <c r="E53" s="522">
        <v>20.49</v>
      </c>
      <c r="F53" s="522"/>
      <c r="G53" s="333">
        <f t="shared" si="1"/>
        <v>3139.8399999999851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294</v>
      </c>
      <c r="B54" s="330">
        <v>22</v>
      </c>
      <c r="C54" s="298">
        <v>46160</v>
      </c>
      <c r="D54" s="299" t="s">
        <v>401</v>
      </c>
      <c r="E54" s="522">
        <v>13.84</v>
      </c>
      <c r="F54" s="522"/>
      <c r="G54" s="333">
        <f t="shared" si="1"/>
        <v>3160.3299999999849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287</v>
      </c>
      <c r="B55" s="330" t="s">
        <v>287</v>
      </c>
      <c r="C55" s="298">
        <v>46160</v>
      </c>
      <c r="D55" s="299" t="s">
        <v>877</v>
      </c>
      <c r="E55" s="522">
        <v>138.44</v>
      </c>
      <c r="F55" s="522">
        <v>138.44</v>
      </c>
      <c r="G55" s="333">
        <f t="shared" si="1"/>
        <v>3174.1699999999851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2</v>
      </c>
      <c r="C56" s="298">
        <v>46160</v>
      </c>
      <c r="D56" s="299" t="s">
        <v>353</v>
      </c>
      <c r="E56" s="522">
        <v>25.48</v>
      </c>
      <c r="F56" s="522"/>
      <c r="G56" s="333">
        <f t="shared" si="1"/>
        <v>3174.1699999999851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294</v>
      </c>
      <c r="B57" s="330">
        <v>17</v>
      </c>
      <c r="C57" s="298">
        <v>46160</v>
      </c>
      <c r="D57" s="299" t="s">
        <v>188</v>
      </c>
      <c r="E57" s="522">
        <v>42.65</v>
      </c>
      <c r="F57" s="522"/>
      <c r="G57" s="333">
        <f t="shared" si="1"/>
        <v>3199.6499999999851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294</v>
      </c>
      <c r="B58" s="330">
        <v>15</v>
      </c>
      <c r="C58" s="298">
        <v>46160</v>
      </c>
      <c r="D58" s="299" t="s">
        <v>185</v>
      </c>
      <c r="E58" s="522">
        <v>101.37</v>
      </c>
      <c r="F58" s="522"/>
      <c r="G58" s="333">
        <f t="shared" ref="G58:G138" si="2">G59-E58+F58</f>
        <v>3242.2999999999852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335</v>
      </c>
      <c r="B59" s="330" t="s">
        <v>335</v>
      </c>
      <c r="C59" s="298">
        <v>46160</v>
      </c>
      <c r="D59" s="299" t="s">
        <v>336</v>
      </c>
      <c r="E59" s="522">
        <v>93.13</v>
      </c>
      <c r="F59" s="522"/>
      <c r="G59" s="333">
        <f t="shared" si="2"/>
        <v>3343.6699999999851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294</v>
      </c>
      <c r="B60" s="330">
        <v>11</v>
      </c>
      <c r="C60" s="298">
        <v>46160</v>
      </c>
      <c r="D60" s="299" t="s">
        <v>178</v>
      </c>
      <c r="E60" s="522">
        <v>267.68</v>
      </c>
      <c r="F60" s="522"/>
      <c r="G60" s="333">
        <f t="shared" si="2"/>
        <v>3436.7999999999852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294</v>
      </c>
      <c r="B61" s="330">
        <v>23</v>
      </c>
      <c r="C61" s="298">
        <v>46160</v>
      </c>
      <c r="D61" s="299" t="s">
        <v>63</v>
      </c>
      <c r="E61" s="522">
        <v>529.46</v>
      </c>
      <c r="F61" s="522"/>
      <c r="G61" s="333">
        <f t="shared" si="2"/>
        <v>3704.479999999985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1</v>
      </c>
      <c r="C62" s="298">
        <v>46159</v>
      </c>
      <c r="D62" s="299" t="s">
        <v>311</v>
      </c>
      <c r="E62" s="522">
        <v>148.25</v>
      </c>
      <c r="F62" s="522"/>
      <c r="G62" s="333">
        <f t="shared" si="2"/>
        <v>4233.939999999985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1</v>
      </c>
      <c r="C63" s="298">
        <v>46159</v>
      </c>
      <c r="D63" s="299" t="s">
        <v>306</v>
      </c>
      <c r="E63" s="522">
        <v>90.2</v>
      </c>
      <c r="F63" s="522"/>
      <c r="G63" s="333">
        <f t="shared" si="2"/>
        <v>4382.189999999985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294</v>
      </c>
      <c r="B64" s="330">
        <v>21</v>
      </c>
      <c r="C64" s="298">
        <v>46159</v>
      </c>
      <c r="D64" s="299" t="s">
        <v>194</v>
      </c>
      <c r="E64" s="522">
        <v>81</v>
      </c>
      <c r="F64" s="522"/>
      <c r="G64" s="333">
        <f t="shared" si="2"/>
        <v>4472.3899999999849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6</v>
      </c>
      <c r="C65" s="298">
        <v>46159</v>
      </c>
      <c r="D65" s="299" t="s">
        <v>300</v>
      </c>
      <c r="E65" s="522">
        <v>38.33</v>
      </c>
      <c r="F65" s="522"/>
      <c r="G65" s="333">
        <f t="shared" si="2"/>
        <v>4553.3899999999849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294</v>
      </c>
      <c r="B66" s="330">
        <v>42</v>
      </c>
      <c r="C66" s="298">
        <v>46159</v>
      </c>
      <c r="D66" s="299" t="s">
        <v>333</v>
      </c>
      <c r="E66" s="522">
        <v>29.8</v>
      </c>
      <c r="F66" s="522"/>
      <c r="G66" s="333">
        <f t="shared" si="2"/>
        <v>4591.7199999999848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294</v>
      </c>
      <c r="B67" s="330">
        <v>43</v>
      </c>
      <c r="C67" s="298">
        <v>46159</v>
      </c>
      <c r="D67" s="299" t="s">
        <v>333</v>
      </c>
      <c r="E67" s="522">
        <v>22.35</v>
      </c>
      <c r="F67" s="522"/>
      <c r="G67" s="333">
        <f t="shared" si="2"/>
        <v>4621.519999999985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8</v>
      </c>
      <c r="C68" s="298">
        <v>46159</v>
      </c>
      <c r="D68" s="299" t="s">
        <v>319</v>
      </c>
      <c r="E68" s="522">
        <v>50.75</v>
      </c>
      <c r="F68" s="522"/>
      <c r="G68" s="333">
        <f t="shared" si="2"/>
        <v>4643.8699999999853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6</v>
      </c>
      <c r="C69" s="298">
        <v>46158</v>
      </c>
      <c r="D69" s="299" t="s">
        <v>340</v>
      </c>
      <c r="E69" s="522">
        <v>21.3</v>
      </c>
      <c r="F69" s="522"/>
      <c r="G69" s="333">
        <f t="shared" si="2"/>
        <v>4694.6199999999853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8</v>
      </c>
      <c r="C70" s="298">
        <v>46158</v>
      </c>
      <c r="D70" s="299" t="s">
        <v>319</v>
      </c>
      <c r="E70" s="522">
        <v>41.46</v>
      </c>
      <c r="F70" s="522"/>
      <c r="G70" s="333">
        <f t="shared" si="2"/>
        <v>4715.9199999999855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287</v>
      </c>
      <c r="B71" s="330" t="s">
        <v>287</v>
      </c>
      <c r="C71" s="298">
        <v>46158</v>
      </c>
      <c r="D71" s="299" t="s">
        <v>850</v>
      </c>
      <c r="E71" s="522">
        <v>95.85</v>
      </c>
      <c r="F71" s="522">
        <v>95.85</v>
      </c>
      <c r="G71" s="333">
        <f t="shared" si="2"/>
        <v>4757.3799999999856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287</v>
      </c>
      <c r="B72" s="330" t="s">
        <v>287</v>
      </c>
      <c r="C72" s="298">
        <v>46158</v>
      </c>
      <c r="D72" s="299" t="s">
        <v>848</v>
      </c>
      <c r="E72" s="522">
        <v>87.13</v>
      </c>
      <c r="F72" s="522">
        <v>87.13</v>
      </c>
      <c r="G72" s="333">
        <f t="shared" si="2"/>
        <v>4757.3799999999856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4</v>
      </c>
      <c r="C73" s="298">
        <v>46158</v>
      </c>
      <c r="D73" s="299" t="s">
        <v>310</v>
      </c>
      <c r="E73" s="522">
        <v>48.15</v>
      </c>
      <c r="F73" s="522"/>
      <c r="G73" s="333">
        <f t="shared" si="2"/>
        <v>4757.3799999999856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8</v>
      </c>
      <c r="C74" s="298">
        <v>46158</v>
      </c>
      <c r="D74" s="299" t="s">
        <v>308</v>
      </c>
      <c r="E74" s="522">
        <v>75.069999999999993</v>
      </c>
      <c r="F74" s="522"/>
      <c r="G74" s="333">
        <f t="shared" si="2"/>
        <v>4805.5299999999852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2</v>
      </c>
      <c r="C75" s="298">
        <v>46158</v>
      </c>
      <c r="D75" s="299" t="s">
        <v>308</v>
      </c>
      <c r="E75" s="522">
        <v>75</v>
      </c>
      <c r="F75" s="522"/>
      <c r="G75" s="333">
        <f t="shared" si="2"/>
        <v>4880.5999999999849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3</v>
      </c>
      <c r="C76" s="298">
        <v>46158</v>
      </c>
      <c r="D76" s="299" t="s">
        <v>348</v>
      </c>
      <c r="E76" s="522">
        <v>8.3800000000000008</v>
      </c>
      <c r="F76" s="522"/>
      <c r="G76" s="333">
        <f t="shared" si="2"/>
        <v>4955.5999999999849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8</v>
      </c>
      <c r="C77" s="298">
        <v>46157</v>
      </c>
      <c r="D77" s="299" t="s">
        <v>319</v>
      </c>
      <c r="E77" s="522">
        <v>63.55</v>
      </c>
      <c r="F77" s="522"/>
      <c r="G77" s="333">
        <f t="shared" si="2"/>
        <v>4963.979999999985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4</v>
      </c>
      <c r="C78" s="298">
        <v>46157</v>
      </c>
      <c r="D78" s="299" t="s">
        <v>296</v>
      </c>
      <c r="E78" s="522">
        <v>45.1</v>
      </c>
      <c r="F78" s="522"/>
      <c r="G78" s="333">
        <f t="shared" si="2"/>
        <v>5027.5299999999852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2</v>
      </c>
      <c r="C79" s="298">
        <v>46157</v>
      </c>
      <c r="D79" s="299" t="s">
        <v>296</v>
      </c>
      <c r="E79" s="522">
        <v>24.54</v>
      </c>
      <c r="F79" s="522"/>
      <c r="G79" s="333">
        <f t="shared" si="2"/>
        <v>5072.6299999999856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2</v>
      </c>
      <c r="C80" s="298">
        <v>46157</v>
      </c>
      <c r="D80" s="299" t="s">
        <v>334</v>
      </c>
      <c r="E80" s="522">
        <v>14.28</v>
      </c>
      <c r="F80" s="522"/>
      <c r="G80" s="333">
        <f t="shared" si="2"/>
        <v>5097.1699999999855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287</v>
      </c>
      <c r="B81" s="330" t="s">
        <v>287</v>
      </c>
      <c r="C81" s="298">
        <v>46157</v>
      </c>
      <c r="D81" s="299" t="s">
        <v>506</v>
      </c>
      <c r="E81" s="522">
        <v>146.15</v>
      </c>
      <c r="F81" s="522">
        <v>146.15</v>
      </c>
      <c r="G81" s="333">
        <f t="shared" si="2"/>
        <v>5111.4499999999853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2</v>
      </c>
      <c r="C82" s="298">
        <v>46157</v>
      </c>
      <c r="D82" s="299" t="s">
        <v>869</v>
      </c>
      <c r="E82" s="522">
        <v>202.87</v>
      </c>
      <c r="F82" s="522"/>
      <c r="G82" s="333">
        <f>G83-E82+F82</f>
        <v>5111.4499999999853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6</v>
      </c>
      <c r="C83" s="298">
        <v>46157</v>
      </c>
      <c r="D83" s="299" t="s">
        <v>300</v>
      </c>
      <c r="E83" s="522">
        <v>14.9</v>
      </c>
      <c r="F83" s="522"/>
      <c r="G83" s="333">
        <f t="shared" si="2"/>
        <v>5314.3199999999852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291</v>
      </c>
      <c r="B84" s="330">
        <v>38</v>
      </c>
      <c r="C84" s="298">
        <v>46157</v>
      </c>
      <c r="D84" s="299" t="s">
        <v>293</v>
      </c>
      <c r="E84" s="522"/>
      <c r="F84" s="522">
        <v>4597.82</v>
      </c>
      <c r="G84" s="333">
        <f t="shared" si="2"/>
        <v>5329.2199999999848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8</v>
      </c>
      <c r="C85" s="298">
        <v>46156</v>
      </c>
      <c r="D85" s="299" t="s">
        <v>868</v>
      </c>
      <c r="E85" s="522">
        <v>34.96</v>
      </c>
      <c r="F85" s="522"/>
      <c r="G85" s="333">
        <f t="shared" si="2"/>
        <v>731.39999999998463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2</v>
      </c>
      <c r="C86" s="298">
        <v>46156</v>
      </c>
      <c r="D86" s="299" t="s">
        <v>408</v>
      </c>
      <c r="E86" s="522">
        <v>23.9</v>
      </c>
      <c r="F86" s="522"/>
      <c r="G86" s="333">
        <f t="shared" si="2"/>
        <v>766.35999999998467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294</v>
      </c>
      <c r="B87" s="330">
        <v>24</v>
      </c>
      <c r="C87" s="298">
        <v>46156</v>
      </c>
      <c r="D87" s="299" t="s">
        <v>861</v>
      </c>
      <c r="E87" s="522">
        <v>109.92</v>
      </c>
      <c r="F87" s="522"/>
      <c r="G87" s="333">
        <f t="shared" si="2"/>
        <v>790.25999999998464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2</v>
      </c>
      <c r="C88" s="298">
        <v>46156</v>
      </c>
      <c r="D88" s="299" t="s">
        <v>334</v>
      </c>
      <c r="E88" s="522">
        <v>24.34</v>
      </c>
      <c r="F88" s="522"/>
      <c r="G88" s="333">
        <f t="shared" si="2"/>
        <v>900.1799999999846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5</v>
      </c>
      <c r="C89" s="298">
        <v>46156</v>
      </c>
      <c r="D89" s="299" t="s">
        <v>847</v>
      </c>
      <c r="E89" s="522">
        <v>24.89</v>
      </c>
      <c r="F89" s="522"/>
      <c r="G89" s="333">
        <f t="shared" si="2"/>
        <v>924.51999999998463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6</v>
      </c>
      <c r="C90" s="298">
        <v>46156</v>
      </c>
      <c r="D90" s="299" t="s">
        <v>847</v>
      </c>
      <c r="E90" s="522">
        <v>11.2</v>
      </c>
      <c r="F90" s="522"/>
      <c r="G90" s="333">
        <f t="shared" si="2"/>
        <v>949.40999999998462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2</v>
      </c>
      <c r="C91" s="298">
        <v>46156</v>
      </c>
      <c r="D91" s="299" t="s">
        <v>324</v>
      </c>
      <c r="E91" s="522">
        <v>22.04</v>
      </c>
      <c r="F91" s="522"/>
      <c r="G91" s="333">
        <f t="shared" si="2"/>
        <v>960.60999999998467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291</v>
      </c>
      <c r="B92" s="330">
        <v>39</v>
      </c>
      <c r="C92" s="298">
        <v>46156</v>
      </c>
      <c r="D92" s="299" t="s">
        <v>292</v>
      </c>
      <c r="E92" s="522"/>
      <c r="F92" s="522">
        <v>2763.78</v>
      </c>
      <c r="G92" s="333">
        <f t="shared" si="2"/>
        <v>982.64999999998463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291</v>
      </c>
      <c r="B93" s="330">
        <v>41</v>
      </c>
      <c r="C93" s="298">
        <v>46156</v>
      </c>
      <c r="D93" s="299" t="s">
        <v>299</v>
      </c>
      <c r="E93" s="522"/>
      <c r="F93" s="522">
        <v>250</v>
      </c>
      <c r="G93" s="333">
        <f t="shared" si="2"/>
        <v>-1781.1300000000156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335</v>
      </c>
      <c r="B94" s="330" t="s">
        <v>335</v>
      </c>
      <c r="C94" s="298">
        <v>46156</v>
      </c>
      <c r="D94" s="299" t="s">
        <v>460</v>
      </c>
      <c r="E94" s="522"/>
      <c r="F94" s="522">
        <v>100</v>
      </c>
      <c r="G94" s="333">
        <f t="shared" si="2"/>
        <v>-2031.1300000000156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6</v>
      </c>
      <c r="C95" s="298">
        <v>46156</v>
      </c>
      <c r="D95" s="299" t="s">
        <v>300</v>
      </c>
      <c r="E95" s="522">
        <v>13.3</v>
      </c>
      <c r="F95" s="522"/>
      <c r="G95" s="333">
        <f t="shared" si="2"/>
        <v>-2131.1300000000156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2</v>
      </c>
      <c r="C96" s="298">
        <v>46155</v>
      </c>
      <c r="D96" s="299" t="s">
        <v>296</v>
      </c>
      <c r="E96" s="522">
        <v>14.67</v>
      </c>
      <c r="F96" s="522"/>
      <c r="G96" s="333">
        <f t="shared" si="2"/>
        <v>-2117.8300000000154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8</v>
      </c>
      <c r="C97" s="298">
        <v>46155</v>
      </c>
      <c r="D97" s="299" t="s">
        <v>319</v>
      </c>
      <c r="E97" s="522">
        <v>22.96</v>
      </c>
      <c r="F97" s="522"/>
      <c r="G97" s="333">
        <f t="shared" si="2"/>
        <v>-2103.1600000000153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287</v>
      </c>
      <c r="B98" s="330" t="s">
        <v>287</v>
      </c>
      <c r="C98" s="298">
        <v>46155</v>
      </c>
      <c r="D98" s="299" t="s">
        <v>856</v>
      </c>
      <c r="E98" s="522">
        <v>100</v>
      </c>
      <c r="F98" s="522">
        <v>100</v>
      </c>
      <c r="G98" s="333">
        <f t="shared" si="2"/>
        <v>-2080.2000000000153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4</v>
      </c>
      <c r="C99" s="298">
        <v>46154</v>
      </c>
      <c r="D99" s="299" t="s">
        <v>455</v>
      </c>
      <c r="E99" s="522">
        <v>43.14</v>
      </c>
      <c r="F99" s="522"/>
      <c r="G99" s="333">
        <f t="shared" si="2"/>
        <v>-2080.2000000000153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3</v>
      </c>
      <c r="C100" s="298">
        <v>46154</v>
      </c>
      <c r="D100" s="299" t="s">
        <v>455</v>
      </c>
      <c r="E100" s="522">
        <v>7.29</v>
      </c>
      <c r="F100" s="522"/>
      <c r="G100" s="333">
        <f t="shared" si="2"/>
        <v>-2037.0600000000154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294</v>
      </c>
      <c r="B101" s="330">
        <v>19</v>
      </c>
      <c r="C101" s="298">
        <v>46154</v>
      </c>
      <c r="D101" s="299" t="s">
        <v>191</v>
      </c>
      <c r="E101" s="522">
        <v>200</v>
      </c>
      <c r="F101" s="522"/>
      <c r="G101" s="333">
        <f t="shared" si="2"/>
        <v>-2029.7700000000154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6</v>
      </c>
      <c r="C102" s="298">
        <v>46154</v>
      </c>
      <c r="D102" s="299" t="s">
        <v>446</v>
      </c>
      <c r="E102" s="522">
        <v>-0.06</v>
      </c>
      <c r="F102" s="522"/>
      <c r="G102" s="333">
        <f t="shared" si="2"/>
        <v>-1829.7700000000154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2</v>
      </c>
      <c r="C103" s="298">
        <v>46154</v>
      </c>
      <c r="D103" s="299" t="s">
        <v>301</v>
      </c>
      <c r="E103" s="522">
        <v>21.55</v>
      </c>
      <c r="F103" s="522"/>
      <c r="G103" s="333">
        <f t="shared" si="2"/>
        <v>-1829.8300000000154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3</v>
      </c>
      <c r="C104" s="298">
        <v>46153</v>
      </c>
      <c r="D104" s="299" t="s">
        <v>296</v>
      </c>
      <c r="E104" s="522">
        <v>4.79</v>
      </c>
      <c r="F104" s="522"/>
      <c r="G104" s="333">
        <f t="shared" si="2"/>
        <v>-1808.2800000000154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4</v>
      </c>
      <c r="C105" s="298">
        <v>46153</v>
      </c>
      <c r="D105" s="299" t="s">
        <v>296</v>
      </c>
      <c r="E105" s="522">
        <v>66.59</v>
      </c>
      <c r="F105" s="522"/>
      <c r="G105" s="333">
        <f t="shared" si="2"/>
        <v>-1803.4900000000155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287</v>
      </c>
      <c r="B106" s="330" t="s">
        <v>287</v>
      </c>
      <c r="C106" s="298">
        <v>46153</v>
      </c>
      <c r="D106" s="299" t="s">
        <v>844</v>
      </c>
      <c r="E106" s="522">
        <v>-51.06</v>
      </c>
      <c r="F106" s="522">
        <v>-51.06</v>
      </c>
      <c r="G106" s="333">
        <f t="shared" si="2"/>
        <v>-1736.9000000000156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294</v>
      </c>
      <c r="B107" s="330">
        <v>22</v>
      </c>
      <c r="C107" s="298">
        <v>46153</v>
      </c>
      <c r="D107" s="299" t="s">
        <v>352</v>
      </c>
      <c r="E107" s="522">
        <v>21.29</v>
      </c>
      <c r="F107" s="522"/>
      <c r="G107" s="333">
        <f t="shared" si="2"/>
        <v>-1736.9000000000156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8</v>
      </c>
      <c r="C108" s="298">
        <v>46152</v>
      </c>
      <c r="D108" s="299" t="s">
        <v>319</v>
      </c>
      <c r="E108" s="522">
        <v>59.25</v>
      </c>
      <c r="F108" s="522"/>
      <c r="G108" s="333">
        <f t="shared" si="2"/>
        <v>-1715.6100000000156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1</v>
      </c>
      <c r="C109" s="298">
        <v>46152</v>
      </c>
      <c r="D109" s="299" t="s">
        <v>304</v>
      </c>
      <c r="E109" s="522">
        <v>145.94999999999999</v>
      </c>
      <c r="F109" s="522"/>
      <c r="G109" s="333">
        <f t="shared" si="2"/>
        <v>-1656.3600000000156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1</v>
      </c>
      <c r="C110" s="298">
        <v>46152</v>
      </c>
      <c r="D110" s="299" t="s">
        <v>311</v>
      </c>
      <c r="E110" s="522">
        <v>131.9</v>
      </c>
      <c r="F110" s="522"/>
      <c r="G110" s="333">
        <f t="shared" si="2"/>
        <v>-1510.4100000000155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2</v>
      </c>
      <c r="C111" s="298">
        <v>46152</v>
      </c>
      <c r="D111" s="299" t="s">
        <v>851</v>
      </c>
      <c r="E111" s="522">
        <v>96.46</v>
      </c>
      <c r="F111" s="522"/>
      <c r="G111" s="333">
        <f t="shared" si="2"/>
        <v>-1378.5100000000155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7</v>
      </c>
      <c r="C112" s="298">
        <v>46152</v>
      </c>
      <c r="D112" s="299" t="s">
        <v>852</v>
      </c>
      <c r="E112" s="522">
        <v>162</v>
      </c>
      <c r="F112" s="522"/>
      <c r="G112" s="333">
        <f t="shared" si="2"/>
        <v>-1282.0500000000154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3</v>
      </c>
      <c r="C113" s="298">
        <v>46152</v>
      </c>
      <c r="D113" s="299" t="s">
        <v>348</v>
      </c>
      <c r="E113" s="522">
        <v>25</v>
      </c>
      <c r="F113" s="522"/>
      <c r="G113" s="333">
        <f t="shared" si="2"/>
        <v>-1120.0500000000154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2</v>
      </c>
      <c r="C114" s="298">
        <v>46151</v>
      </c>
      <c r="D114" s="299" t="s">
        <v>853</v>
      </c>
      <c r="E114" s="522">
        <v>35.83</v>
      </c>
      <c r="F114" s="522"/>
      <c r="G114" s="333">
        <f t="shared" si="2"/>
        <v>-1095.0500000000154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4</v>
      </c>
      <c r="C115" s="298">
        <v>46151</v>
      </c>
      <c r="D115" s="299" t="s">
        <v>310</v>
      </c>
      <c r="E115" s="522">
        <v>50.58</v>
      </c>
      <c r="F115" s="522"/>
      <c r="G115" s="333">
        <f t="shared" si="2"/>
        <v>-1059.2200000000155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2</v>
      </c>
      <c r="C116" s="298">
        <v>46151</v>
      </c>
      <c r="D116" s="299" t="s">
        <v>854</v>
      </c>
      <c r="E116" s="522">
        <v>20.65</v>
      </c>
      <c r="F116" s="522"/>
      <c r="G116" s="333">
        <f t="shared" si="2"/>
        <v>-1008.6400000000156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8</v>
      </c>
      <c r="C117" s="298">
        <v>46151</v>
      </c>
      <c r="D117" s="299" t="s">
        <v>319</v>
      </c>
      <c r="E117" s="522">
        <v>38.770000000000003</v>
      </c>
      <c r="F117" s="522"/>
      <c r="G117" s="333">
        <f t="shared" si="2"/>
        <v>-987.99000000001558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287</v>
      </c>
      <c r="B118" s="330" t="s">
        <v>287</v>
      </c>
      <c r="C118" s="298">
        <v>46151</v>
      </c>
      <c r="D118" s="299" t="s">
        <v>844</v>
      </c>
      <c r="E118" s="522">
        <v>383.63</v>
      </c>
      <c r="F118" s="522">
        <v>383.63</v>
      </c>
      <c r="G118" s="333">
        <f t="shared" si="2"/>
        <v>-949.2200000000156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5</v>
      </c>
      <c r="C119" s="298">
        <v>46151</v>
      </c>
      <c r="D119" s="299" t="s">
        <v>855</v>
      </c>
      <c r="E119" s="522">
        <v>10.68</v>
      </c>
      <c r="F119" s="522"/>
      <c r="G119" s="333">
        <f t="shared" si="2"/>
        <v>-949.2200000000156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3</v>
      </c>
      <c r="C120" s="298">
        <v>46151</v>
      </c>
      <c r="D120" s="299" t="s">
        <v>348</v>
      </c>
      <c r="E120" s="522">
        <v>9.35</v>
      </c>
      <c r="F120" s="522"/>
      <c r="G120" s="333">
        <f t="shared" si="2"/>
        <v>-938.54000000001565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287</v>
      </c>
      <c r="B121" s="330" t="s">
        <v>287</v>
      </c>
      <c r="C121" s="298">
        <v>46151</v>
      </c>
      <c r="D121" s="299" t="s">
        <v>331</v>
      </c>
      <c r="E121" s="522">
        <v>-150.9</v>
      </c>
      <c r="F121" s="522">
        <v>-150.9</v>
      </c>
      <c r="G121" s="333">
        <f t="shared" si="2"/>
        <v>-929.19000000001563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287</v>
      </c>
      <c r="B122" s="330" t="s">
        <v>287</v>
      </c>
      <c r="C122" s="298">
        <v>46151</v>
      </c>
      <c r="D122" s="299" t="s">
        <v>848</v>
      </c>
      <c r="E122" s="522">
        <v>557.9</v>
      </c>
      <c r="F122" s="522">
        <v>557.9</v>
      </c>
      <c r="G122" s="333">
        <f t="shared" si="2"/>
        <v>-929.19000000001563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294</v>
      </c>
      <c r="B123" s="330">
        <v>18</v>
      </c>
      <c r="C123" s="298">
        <v>46150</v>
      </c>
      <c r="D123" s="299" t="s">
        <v>361</v>
      </c>
      <c r="E123" s="522">
        <v>400</v>
      </c>
      <c r="F123" s="522"/>
      <c r="G123" s="333">
        <f t="shared" si="2"/>
        <v>-929.19000000001574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287</v>
      </c>
      <c r="B124" s="330" t="s">
        <v>287</v>
      </c>
      <c r="C124" s="298">
        <v>46150</v>
      </c>
      <c r="D124" s="299" t="s">
        <v>843</v>
      </c>
      <c r="E124" s="522">
        <v>200</v>
      </c>
      <c r="F124" s="522">
        <v>200</v>
      </c>
      <c r="G124" s="333">
        <f t="shared" si="2"/>
        <v>-529.19000000001574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2</v>
      </c>
      <c r="C125" s="298">
        <v>46150</v>
      </c>
      <c r="D125" s="299" t="s">
        <v>473</v>
      </c>
      <c r="E125" s="522">
        <v>52.78</v>
      </c>
      <c r="F125" s="522"/>
      <c r="G125" s="333">
        <f t="shared" si="2"/>
        <v>-529.19000000001574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287</v>
      </c>
      <c r="B126" s="330" t="s">
        <v>287</v>
      </c>
      <c r="C126" s="298">
        <v>46150</v>
      </c>
      <c r="D126" s="299" t="s">
        <v>849</v>
      </c>
      <c r="E126" s="522">
        <v>137.07</v>
      </c>
      <c r="F126" s="522">
        <v>137.07</v>
      </c>
      <c r="G126" s="333">
        <f t="shared" si="2"/>
        <v>-476.41000000001571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2</v>
      </c>
      <c r="C127" s="298">
        <v>46150</v>
      </c>
      <c r="D127" s="299" t="s">
        <v>358</v>
      </c>
      <c r="E127" s="522">
        <v>17.440000000000001</v>
      </c>
      <c r="F127" s="522"/>
      <c r="G127" s="333">
        <f t="shared" si="2"/>
        <v>-476.41000000001566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287</v>
      </c>
      <c r="B128" s="330" t="s">
        <v>287</v>
      </c>
      <c r="C128" s="298">
        <v>46150</v>
      </c>
      <c r="D128" s="299" t="s">
        <v>850</v>
      </c>
      <c r="E128" s="522">
        <v>359.81</v>
      </c>
      <c r="F128" s="522">
        <v>359.81</v>
      </c>
      <c r="G128" s="333">
        <f t="shared" si="2"/>
        <v>-458.97000000001566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6</v>
      </c>
      <c r="C129" s="298">
        <v>46149</v>
      </c>
      <c r="D129" s="299" t="s">
        <v>847</v>
      </c>
      <c r="E129" s="522">
        <v>23.7</v>
      </c>
      <c r="F129" s="522"/>
      <c r="G129" s="333">
        <f t="shared" si="2"/>
        <v>-458.97000000001566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2</v>
      </c>
      <c r="C130" s="298">
        <v>46149</v>
      </c>
      <c r="D130" s="299" t="s">
        <v>371</v>
      </c>
      <c r="E130" s="522">
        <v>13.43</v>
      </c>
      <c r="F130" s="522"/>
      <c r="G130" s="333">
        <f t="shared" si="2"/>
        <v>-435.27000000001567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294</v>
      </c>
      <c r="B131" s="330">
        <v>13</v>
      </c>
      <c r="C131" s="298">
        <v>46149</v>
      </c>
      <c r="D131" s="299" t="s">
        <v>182</v>
      </c>
      <c r="E131" s="522">
        <v>122.18</v>
      </c>
      <c r="F131" s="522"/>
      <c r="G131" s="333">
        <f t="shared" si="2"/>
        <v>-421.84000000001566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335</v>
      </c>
      <c r="B132" s="330" t="s">
        <v>335</v>
      </c>
      <c r="C132" s="298">
        <v>46149</v>
      </c>
      <c r="D132" s="299" t="s">
        <v>447</v>
      </c>
      <c r="E132" s="522">
        <v>43.62</v>
      </c>
      <c r="F132" s="522"/>
      <c r="G132" s="333">
        <f t="shared" si="2"/>
        <v>-299.66000000001566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294</v>
      </c>
      <c r="B133" s="330">
        <v>9</v>
      </c>
      <c r="C133" s="298">
        <v>46149</v>
      </c>
      <c r="D133" s="299" t="s">
        <v>58</v>
      </c>
      <c r="E133" s="522">
        <v>1231.68</v>
      </c>
      <c r="F133" s="522"/>
      <c r="G133" s="333">
        <f t="shared" si="2"/>
        <v>-256.04000000001565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3</v>
      </c>
      <c r="C134" s="298">
        <v>46149</v>
      </c>
      <c r="D134" s="299" t="s">
        <v>309</v>
      </c>
      <c r="E134" s="522">
        <v>4.49</v>
      </c>
      <c r="F134" s="522"/>
      <c r="G134" s="333">
        <f t="shared" si="2"/>
        <v>975.63999999998441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8</v>
      </c>
      <c r="C135" s="298">
        <v>46149</v>
      </c>
      <c r="D135" s="299" t="s">
        <v>847</v>
      </c>
      <c r="E135" s="522">
        <v>19.2</v>
      </c>
      <c r="F135" s="522"/>
      <c r="G135" s="333">
        <f t="shared" si="2"/>
        <v>980.12999999998442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5</v>
      </c>
      <c r="C136" s="298">
        <v>46149</v>
      </c>
      <c r="D136" s="299" t="s">
        <v>847</v>
      </c>
      <c r="E136" s="522">
        <v>35</v>
      </c>
      <c r="F136" s="522"/>
      <c r="G136" s="333">
        <f t="shared" si="2"/>
        <v>999.32999999998447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8</v>
      </c>
      <c r="C137" s="298">
        <v>46149</v>
      </c>
      <c r="D137" s="299" t="s">
        <v>319</v>
      </c>
      <c r="E137" s="522">
        <v>15.93</v>
      </c>
      <c r="F137" s="522"/>
      <c r="G137" s="333">
        <f t="shared" si="2"/>
        <v>1034.3299999999845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2</v>
      </c>
      <c r="C138" s="298">
        <v>46149</v>
      </c>
      <c r="D138" s="299" t="s">
        <v>296</v>
      </c>
      <c r="E138" s="522">
        <v>11.18</v>
      </c>
      <c r="F138" s="522"/>
      <c r="G138" s="333">
        <f t="shared" si="2"/>
        <v>1050.2599999999845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2</v>
      </c>
      <c r="C139" s="298">
        <v>46149</v>
      </c>
      <c r="D139" s="299" t="s">
        <v>301</v>
      </c>
      <c r="E139" s="522">
        <v>16.05</v>
      </c>
      <c r="F139" s="522"/>
      <c r="G139" s="333">
        <f t="shared" ref="G139:G178" si="3">G140-E139+F139</f>
        <v>1061.4399999999846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6</v>
      </c>
      <c r="C140" s="298">
        <v>46148</v>
      </c>
      <c r="D140" s="299" t="s">
        <v>340</v>
      </c>
      <c r="E140" s="522">
        <v>47.93</v>
      </c>
      <c r="F140" s="522"/>
      <c r="G140" s="333">
        <f t="shared" si="3"/>
        <v>1077.4899999999845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294</v>
      </c>
      <c r="B141" s="330">
        <v>14</v>
      </c>
      <c r="C141" s="298">
        <v>46148</v>
      </c>
      <c r="D141" s="299" t="s">
        <v>366</v>
      </c>
      <c r="E141" s="522">
        <v>66.67</v>
      </c>
      <c r="F141" s="522"/>
      <c r="G141" s="333">
        <f t="shared" si="3"/>
        <v>1125.4199999999846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8</v>
      </c>
      <c r="C142" s="298">
        <v>46148</v>
      </c>
      <c r="D142" s="299" t="s">
        <v>319</v>
      </c>
      <c r="E142" s="522">
        <v>19.14</v>
      </c>
      <c r="F142" s="522"/>
      <c r="G142" s="333">
        <f t="shared" si="3"/>
        <v>1192.0899999999847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4</v>
      </c>
      <c r="C143" s="298">
        <v>46148</v>
      </c>
      <c r="D143" s="299" t="s">
        <v>310</v>
      </c>
      <c r="E143" s="522">
        <v>103.69</v>
      </c>
      <c r="F143" s="522"/>
      <c r="G143" s="333">
        <f t="shared" si="3"/>
        <v>1211.2299999999848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287</v>
      </c>
      <c r="B144" s="330" t="s">
        <v>287</v>
      </c>
      <c r="C144" s="298">
        <v>46148</v>
      </c>
      <c r="D144" s="299" t="s">
        <v>844</v>
      </c>
      <c r="E144" s="522">
        <v>513.29999999999995</v>
      </c>
      <c r="F144" s="522">
        <v>513.29999999999995</v>
      </c>
      <c r="G144" s="333">
        <f t="shared" si="3"/>
        <v>1314.9199999999848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6</v>
      </c>
      <c r="C145" s="298">
        <v>46148</v>
      </c>
      <c r="D145" s="299" t="s">
        <v>300</v>
      </c>
      <c r="E145" s="522">
        <v>41.52</v>
      </c>
      <c r="F145" s="522"/>
      <c r="G145" s="333">
        <f t="shared" si="3"/>
        <v>1314.9199999999848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287</v>
      </c>
      <c r="B146" s="330" t="s">
        <v>287</v>
      </c>
      <c r="C146" s="298">
        <v>46148</v>
      </c>
      <c r="D146" s="299" t="s">
        <v>845</v>
      </c>
      <c r="E146" s="522">
        <v>500.5</v>
      </c>
      <c r="F146" s="522">
        <v>500.5</v>
      </c>
      <c r="G146" s="333">
        <f t="shared" si="3"/>
        <v>1356.4399999999848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287</v>
      </c>
      <c r="B147" s="330" t="s">
        <v>287</v>
      </c>
      <c r="C147" s="298">
        <v>46148</v>
      </c>
      <c r="D147" s="299" t="s">
        <v>846</v>
      </c>
      <c r="E147" s="522">
        <v>457.94</v>
      </c>
      <c r="F147" s="522">
        <v>457.94</v>
      </c>
      <c r="G147" s="333">
        <f t="shared" si="3"/>
        <v>1356.4399999999848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1</v>
      </c>
      <c r="C148" s="298">
        <v>46148</v>
      </c>
      <c r="D148" s="299" t="s">
        <v>306</v>
      </c>
      <c r="E148" s="522">
        <v>23.48</v>
      </c>
      <c r="F148" s="522"/>
      <c r="G148" s="333">
        <f t="shared" si="3"/>
        <v>1356.4399999999848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2</v>
      </c>
      <c r="C149" s="298">
        <v>46147</v>
      </c>
      <c r="D149" s="299" t="s">
        <v>384</v>
      </c>
      <c r="E149" s="522">
        <v>59.03</v>
      </c>
      <c r="F149" s="522"/>
      <c r="G149" s="333">
        <f t="shared" si="3"/>
        <v>1379.9199999999848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2</v>
      </c>
      <c r="C150" s="298">
        <v>46147</v>
      </c>
      <c r="D150" s="299" t="s">
        <v>334</v>
      </c>
      <c r="E150" s="522">
        <v>11.06</v>
      </c>
      <c r="F150" s="522"/>
      <c r="G150" s="333">
        <f t="shared" si="3"/>
        <v>1438.9499999999848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2</v>
      </c>
      <c r="C151" s="298">
        <v>46147</v>
      </c>
      <c r="D151" s="299" t="s">
        <v>296</v>
      </c>
      <c r="E151" s="522">
        <v>8.7200000000000006</v>
      </c>
      <c r="F151" s="522"/>
      <c r="G151" s="333">
        <f t="shared" si="3"/>
        <v>1450.0099999999848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4</v>
      </c>
      <c r="C152" s="298">
        <v>46147</v>
      </c>
      <c r="D152" s="299" t="s">
        <v>296</v>
      </c>
      <c r="E152" s="522">
        <v>42.88</v>
      </c>
      <c r="F152" s="522"/>
      <c r="G152" s="333">
        <f t="shared" si="3"/>
        <v>1458.7299999999848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6</v>
      </c>
      <c r="C153" s="298">
        <v>46147</v>
      </c>
      <c r="D153" s="299" t="s">
        <v>300</v>
      </c>
      <c r="E153" s="522">
        <v>17.03</v>
      </c>
      <c r="F153" s="522"/>
      <c r="G153" s="333">
        <f t="shared" si="3"/>
        <v>1501.6099999999849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294</v>
      </c>
      <c r="B154" s="330">
        <v>22</v>
      </c>
      <c r="C154" s="298">
        <v>46146</v>
      </c>
      <c r="D154" s="299" t="s">
        <v>835</v>
      </c>
      <c r="E154" s="522">
        <v>13.83</v>
      </c>
      <c r="F154" s="522"/>
      <c r="G154" s="333">
        <f t="shared" si="3"/>
        <v>1518.6399999999849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6</v>
      </c>
      <c r="C155" s="298">
        <v>46146</v>
      </c>
      <c r="D155" s="299" t="s">
        <v>340</v>
      </c>
      <c r="E155" s="522">
        <v>47.93</v>
      </c>
      <c r="F155" s="522"/>
      <c r="G155" s="333">
        <f t="shared" si="3"/>
        <v>1532.4699999999848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2</v>
      </c>
      <c r="C156" s="298">
        <v>46146</v>
      </c>
      <c r="D156" s="299" t="s">
        <v>334</v>
      </c>
      <c r="E156" s="522">
        <v>11.06</v>
      </c>
      <c r="F156" s="522"/>
      <c r="G156" s="333">
        <f t="shared" si="3"/>
        <v>1580.3999999999849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294</v>
      </c>
      <c r="B157" s="330">
        <v>14</v>
      </c>
      <c r="C157" s="298">
        <v>46146</v>
      </c>
      <c r="D157" s="299" t="s">
        <v>367</v>
      </c>
      <c r="E157" s="522">
        <v>70.25</v>
      </c>
      <c r="F157" s="522"/>
      <c r="G157" s="333">
        <f t="shared" si="3"/>
        <v>1591.4599999999848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284</v>
      </c>
      <c r="B158" s="330">
        <v>36</v>
      </c>
      <c r="C158" s="298">
        <v>46146</v>
      </c>
      <c r="D158" s="299" t="s">
        <v>374</v>
      </c>
      <c r="E158" s="522">
        <v>50</v>
      </c>
      <c r="F158" s="522"/>
      <c r="G158" s="333">
        <f t="shared" si="3"/>
        <v>1661.7099999999848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294</v>
      </c>
      <c r="B159" s="330">
        <v>17</v>
      </c>
      <c r="C159" s="298">
        <v>46146</v>
      </c>
      <c r="D159" s="299" t="s">
        <v>370</v>
      </c>
      <c r="E159" s="522">
        <v>99</v>
      </c>
      <c r="F159" s="522"/>
      <c r="G159" s="333">
        <f t="shared" si="3"/>
        <v>1711.7099999999848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5</v>
      </c>
      <c r="C160" s="298">
        <v>46145</v>
      </c>
      <c r="D160" s="299" t="s">
        <v>834</v>
      </c>
      <c r="E160" s="522">
        <v>49.13</v>
      </c>
      <c r="F160" s="522"/>
      <c r="G160" s="333">
        <f t="shared" si="3"/>
        <v>1810.7099999999848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1</v>
      </c>
      <c r="C161" s="298">
        <v>46145</v>
      </c>
      <c r="D161" s="299" t="s">
        <v>831</v>
      </c>
      <c r="E161" s="522">
        <v>50</v>
      </c>
      <c r="F161" s="522"/>
      <c r="G161" s="333">
        <f t="shared" si="3"/>
        <v>1859.8399999999849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1</v>
      </c>
      <c r="C162" s="298">
        <v>46145</v>
      </c>
      <c r="D162" s="299" t="s">
        <v>311</v>
      </c>
      <c r="E162" s="522">
        <v>91.98</v>
      </c>
      <c r="F162" s="522"/>
      <c r="G162" s="333">
        <f t="shared" si="3"/>
        <v>1909.8399999999849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6</v>
      </c>
      <c r="C163" s="298">
        <v>46145</v>
      </c>
      <c r="D163" s="299" t="s">
        <v>832</v>
      </c>
      <c r="E163" s="522">
        <v>24.68</v>
      </c>
      <c r="F163" s="522"/>
      <c r="G163" s="333">
        <f t="shared" si="3"/>
        <v>2001.8199999999849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2</v>
      </c>
      <c r="C164" s="298">
        <v>46145</v>
      </c>
      <c r="D164" s="299" t="s">
        <v>358</v>
      </c>
      <c r="E164" s="522">
        <v>2.4900000000000002</v>
      </c>
      <c r="F164" s="522"/>
      <c r="G164" s="333">
        <f t="shared" si="3"/>
        <v>2026.499999999985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294</v>
      </c>
      <c r="B165" s="330">
        <v>22</v>
      </c>
      <c r="C165" s="298">
        <v>46145</v>
      </c>
      <c r="D165" s="299" t="s">
        <v>862</v>
      </c>
      <c r="E165" s="522">
        <v>12.77</v>
      </c>
      <c r="F165" s="522"/>
      <c r="G165" s="333">
        <f t="shared" si="3"/>
        <v>2028.989999999985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2</v>
      </c>
      <c r="C166" s="298">
        <v>46145</v>
      </c>
      <c r="D166" s="299" t="s">
        <v>458</v>
      </c>
      <c r="E166" s="522">
        <v>192.97</v>
      </c>
      <c r="F166" s="522"/>
      <c r="G166" s="333">
        <f t="shared" si="3"/>
        <v>2041.759999999985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3</v>
      </c>
      <c r="C167" s="298">
        <v>46145</v>
      </c>
      <c r="D167" s="299" t="s">
        <v>348</v>
      </c>
      <c r="E167" s="522">
        <v>9.35</v>
      </c>
      <c r="F167" s="522"/>
      <c r="G167" s="333">
        <f t="shared" si="3"/>
        <v>2234.729999999985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4</v>
      </c>
      <c r="C168" s="298">
        <v>46144</v>
      </c>
      <c r="D168" s="299" t="s">
        <v>310</v>
      </c>
      <c r="E168" s="522">
        <v>57.69</v>
      </c>
      <c r="F168" s="522"/>
      <c r="G168" s="333">
        <f t="shared" si="3"/>
        <v>2244.0799999999849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8</v>
      </c>
      <c r="C169" s="298">
        <v>46144</v>
      </c>
      <c r="D169" s="299" t="s">
        <v>310</v>
      </c>
      <c r="E169" s="522">
        <v>6.37</v>
      </c>
      <c r="F169" s="522"/>
      <c r="G169" s="333">
        <f t="shared" si="3"/>
        <v>2301.769999999985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294</v>
      </c>
      <c r="B170" s="330">
        <v>22</v>
      </c>
      <c r="C170" s="298">
        <v>46144</v>
      </c>
      <c r="D170" s="299" t="s">
        <v>375</v>
      </c>
      <c r="E170" s="522">
        <v>6.37</v>
      </c>
      <c r="F170" s="522"/>
      <c r="G170" s="333">
        <f t="shared" si="3"/>
        <v>2308.1399999999849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6</v>
      </c>
      <c r="C171" s="298">
        <v>46144</v>
      </c>
      <c r="D171" s="299" t="s">
        <v>300</v>
      </c>
      <c r="E171" s="522">
        <v>41.51</v>
      </c>
      <c r="F171" s="522"/>
      <c r="G171" s="333">
        <f t="shared" si="3"/>
        <v>2314.5099999999848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7</v>
      </c>
      <c r="C172" s="298">
        <v>46144</v>
      </c>
      <c r="D172" s="299" t="s">
        <v>833</v>
      </c>
      <c r="E172" s="522">
        <v>74.53</v>
      </c>
      <c r="F172" s="522"/>
      <c r="G172" s="333">
        <f t="shared" si="3"/>
        <v>2356.019999999985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1</v>
      </c>
      <c r="C173" s="298">
        <v>46144</v>
      </c>
      <c r="D173" s="299" t="s">
        <v>306</v>
      </c>
      <c r="E173" s="522">
        <v>72.73</v>
      </c>
      <c r="F173" s="522"/>
      <c r="G173" s="333">
        <f t="shared" si="3"/>
        <v>2430.5499999999852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3</v>
      </c>
      <c r="C174" s="298">
        <v>46144</v>
      </c>
      <c r="D174" s="299" t="s">
        <v>348</v>
      </c>
      <c r="E174" s="522">
        <v>25</v>
      </c>
      <c r="F174" s="522"/>
      <c r="G174" s="333">
        <f t="shared" si="3"/>
        <v>2503.2799999999852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287</v>
      </c>
      <c r="B175" s="330" t="s">
        <v>287</v>
      </c>
      <c r="C175" s="298">
        <v>46144</v>
      </c>
      <c r="D175" s="299" t="s">
        <v>485</v>
      </c>
      <c r="E175" s="522">
        <v>121.4</v>
      </c>
      <c r="F175" s="522">
        <v>121.4</v>
      </c>
      <c r="G175" s="333">
        <f t="shared" si="3"/>
        <v>2528.2799999999852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3</v>
      </c>
      <c r="C176" s="298">
        <v>46144</v>
      </c>
      <c r="D176" s="299" t="s">
        <v>348</v>
      </c>
      <c r="E176" s="522">
        <v>9.73</v>
      </c>
      <c r="F176" s="522"/>
      <c r="G176" s="333">
        <f t="shared" si="3"/>
        <v>2528.2799999999852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2</v>
      </c>
      <c r="C177" s="298">
        <v>46143</v>
      </c>
      <c r="D177" s="299" t="s">
        <v>358</v>
      </c>
      <c r="E177" s="522">
        <v>8.9700000000000006</v>
      </c>
      <c r="F177" s="522"/>
      <c r="G177" s="333">
        <f t="shared" si="3"/>
        <v>2538.0099999999852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s="540" customFormat="1" ht="12" customHeight="1" x14ac:dyDescent="0.3">
      <c r="A178" s="530" t="s">
        <v>284</v>
      </c>
      <c r="B178" s="531">
        <v>37</v>
      </c>
      <c r="C178" s="532">
        <v>46142</v>
      </c>
      <c r="D178" s="533" t="s">
        <v>285</v>
      </c>
      <c r="E178" s="534">
        <v>5616.82</v>
      </c>
      <c r="F178" s="534"/>
      <c r="G178" s="535">
        <f t="shared" si="3"/>
        <v>2546.979999999985</v>
      </c>
      <c r="H178" s="536"/>
      <c r="I178" s="537"/>
      <c r="J178" s="538"/>
      <c r="K178" s="539"/>
      <c r="L178" s="538"/>
      <c r="M178" s="539"/>
      <c r="N178" s="538"/>
      <c r="O178" s="539"/>
      <c r="P178" s="538"/>
      <c r="Q178" s="539"/>
      <c r="R178" s="538"/>
      <c r="S178" s="539"/>
      <c r="T178" s="538"/>
    </row>
    <row r="179" spans="1:20" ht="12" customHeight="1" x14ac:dyDescent="0.3">
      <c r="A179" s="329" t="s">
        <v>286</v>
      </c>
      <c r="B179" s="330">
        <v>25</v>
      </c>
      <c r="C179" s="298">
        <v>46142</v>
      </c>
      <c r="D179" s="298" t="s">
        <v>204</v>
      </c>
      <c r="E179" s="331">
        <v>350</v>
      </c>
      <c r="F179" s="331"/>
      <c r="G179" s="333">
        <f t="shared" ref="G179:G180" si="4">G180-E179+F179</f>
        <v>8163.7999999999847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286</v>
      </c>
      <c r="B180" s="330">
        <v>26</v>
      </c>
      <c r="C180" s="298">
        <v>46142</v>
      </c>
      <c r="D180" s="298" t="s">
        <v>205</v>
      </c>
      <c r="E180" s="331">
        <v>320</v>
      </c>
      <c r="F180" s="331"/>
      <c r="G180" s="333">
        <f t="shared" si="4"/>
        <v>8513.7999999999847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286</v>
      </c>
      <c r="B181" s="330">
        <v>27</v>
      </c>
      <c r="C181" s="298">
        <v>46142</v>
      </c>
      <c r="D181" s="298" t="s">
        <v>206</v>
      </c>
      <c r="E181" s="331">
        <v>25</v>
      </c>
      <c r="F181" s="331"/>
      <c r="G181" s="333">
        <f t="shared" ref="G181:G432" si="5">G182-E181+F181</f>
        <v>8833.7999999999847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286</v>
      </c>
      <c r="B182" s="330">
        <v>28</v>
      </c>
      <c r="C182" s="298">
        <v>46142</v>
      </c>
      <c r="D182" s="298" t="s">
        <v>207</v>
      </c>
      <c r="E182" s="331">
        <v>25</v>
      </c>
      <c r="F182" s="331"/>
      <c r="G182" s="333">
        <f t="shared" si="5"/>
        <v>8858.7999999999847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286</v>
      </c>
      <c r="B183" s="330">
        <v>29</v>
      </c>
      <c r="C183" s="298">
        <v>46142</v>
      </c>
      <c r="D183" s="298" t="s">
        <v>208</v>
      </c>
      <c r="E183" s="331">
        <v>45</v>
      </c>
      <c r="F183" s="331"/>
      <c r="G183" s="333">
        <f t="shared" si="5"/>
        <v>8883.7999999999847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286</v>
      </c>
      <c r="B184" s="330">
        <v>30</v>
      </c>
      <c r="C184" s="298">
        <v>46142</v>
      </c>
      <c r="D184" s="298" t="s">
        <v>209</v>
      </c>
      <c r="E184" s="331">
        <v>400</v>
      </c>
      <c r="F184" s="331"/>
      <c r="G184" s="333">
        <f t="shared" si="5"/>
        <v>8928.7999999999847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286</v>
      </c>
      <c r="B185" s="330">
        <v>31</v>
      </c>
      <c r="C185" s="298">
        <v>46142</v>
      </c>
      <c r="D185" s="298" t="s">
        <v>210</v>
      </c>
      <c r="E185" s="331">
        <v>375</v>
      </c>
      <c r="F185" s="331"/>
      <c r="G185" s="333">
        <f t="shared" si="5"/>
        <v>9328.7999999999847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286</v>
      </c>
      <c r="B186" s="330">
        <v>32</v>
      </c>
      <c r="C186" s="298">
        <v>46142</v>
      </c>
      <c r="D186" s="298" t="s">
        <v>211</v>
      </c>
      <c r="E186" s="331">
        <v>100</v>
      </c>
      <c r="F186" s="331"/>
      <c r="G186" s="333">
        <f t="shared" si="5"/>
        <v>9703.7999999999847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286</v>
      </c>
      <c r="B187" s="330">
        <v>33</v>
      </c>
      <c r="C187" s="298">
        <v>46142</v>
      </c>
      <c r="D187" s="298" t="s">
        <v>212</v>
      </c>
      <c r="E187" s="331">
        <v>85</v>
      </c>
      <c r="F187" s="331"/>
      <c r="G187" s="333">
        <f t="shared" si="5"/>
        <v>9803.7999999999847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286</v>
      </c>
      <c r="B188" s="330">
        <v>34</v>
      </c>
      <c r="C188" s="298">
        <v>46142</v>
      </c>
      <c r="D188" s="298" t="s">
        <v>213</v>
      </c>
      <c r="E188" s="331">
        <v>230</v>
      </c>
      <c r="F188" s="331"/>
      <c r="G188" s="333">
        <f t="shared" si="5"/>
        <v>9888.7999999999847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286</v>
      </c>
      <c r="B189" s="330">
        <v>35</v>
      </c>
      <c r="C189" s="298">
        <v>46142</v>
      </c>
      <c r="D189" s="298" t="s">
        <v>214</v>
      </c>
      <c r="E189" s="331">
        <v>45</v>
      </c>
      <c r="F189" s="331"/>
      <c r="G189" s="333">
        <f t="shared" si="5"/>
        <v>10118.799999999985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287</v>
      </c>
      <c r="B190" s="330" t="s">
        <v>287</v>
      </c>
      <c r="C190" s="298">
        <v>46142</v>
      </c>
      <c r="D190" s="299" t="s">
        <v>288</v>
      </c>
      <c r="E190" s="331">
        <v>185.64</v>
      </c>
      <c r="F190" s="331">
        <v>185.64</v>
      </c>
      <c r="G190" s="333">
        <f t="shared" si="5"/>
        <v>10163.799999999985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6</v>
      </c>
      <c r="C191" s="298">
        <v>46142</v>
      </c>
      <c r="D191" s="299" t="s">
        <v>290</v>
      </c>
      <c r="E191" s="331">
        <v>30</v>
      </c>
      <c r="F191" s="331"/>
      <c r="G191" s="333">
        <f t="shared" si="5"/>
        <v>10163.799999999985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291</v>
      </c>
      <c r="B192" s="330">
        <v>39</v>
      </c>
      <c r="C192" s="298">
        <v>46142</v>
      </c>
      <c r="D192" s="299" t="s">
        <v>292</v>
      </c>
      <c r="E192" s="331"/>
      <c r="F192" s="331">
        <v>2763.78</v>
      </c>
      <c r="G192" s="333">
        <f t="shared" si="5"/>
        <v>10193.799999999985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291</v>
      </c>
      <c r="B193" s="330">
        <v>38</v>
      </c>
      <c r="C193" s="298">
        <v>46142</v>
      </c>
      <c r="D193" s="299" t="s">
        <v>293</v>
      </c>
      <c r="E193" s="331"/>
      <c r="F193" s="331">
        <v>4597.82</v>
      </c>
      <c r="G193" s="333">
        <f t="shared" si="5"/>
        <v>7430.019999999985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294</v>
      </c>
      <c r="B194" s="330">
        <v>42</v>
      </c>
      <c r="C194" s="298">
        <v>46142</v>
      </c>
      <c r="D194" s="299" t="s">
        <v>200</v>
      </c>
      <c r="E194" s="331">
        <v>50.92</v>
      </c>
      <c r="F194" s="331"/>
      <c r="G194" s="333">
        <f t="shared" si="5"/>
        <v>2832.1999999999853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294</v>
      </c>
      <c r="B195" s="330">
        <v>43</v>
      </c>
      <c r="C195" s="298">
        <v>46142</v>
      </c>
      <c r="D195" s="299" t="s">
        <v>201</v>
      </c>
      <c r="E195" s="331">
        <v>50.92</v>
      </c>
      <c r="F195" s="331"/>
      <c r="G195" s="333">
        <f t="shared" si="5"/>
        <v>2883.1199999999853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4</v>
      </c>
      <c r="C196" s="298">
        <v>46142</v>
      </c>
      <c r="D196" s="299" t="s">
        <v>295</v>
      </c>
      <c r="E196" s="331">
        <v>35.799999999999997</v>
      </c>
      <c r="F196" s="331"/>
      <c r="G196" s="333">
        <f t="shared" si="5"/>
        <v>2934.0399999999854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294</v>
      </c>
      <c r="B197" s="330">
        <v>10</v>
      </c>
      <c r="C197" s="298">
        <v>46142</v>
      </c>
      <c r="D197" s="299" t="s">
        <v>176</v>
      </c>
      <c r="E197" s="331">
        <v>17.899999999999999</v>
      </c>
      <c r="F197" s="331"/>
      <c r="G197" s="333">
        <f t="shared" si="5"/>
        <v>2969.8399999999856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2</v>
      </c>
      <c r="C198" s="298">
        <v>46142</v>
      </c>
      <c r="D198" s="299" t="s">
        <v>296</v>
      </c>
      <c r="E198" s="331">
        <v>8.7200000000000006</v>
      </c>
      <c r="F198" s="331"/>
      <c r="G198" s="333">
        <f t="shared" si="5"/>
        <v>2987.7399999999857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2</v>
      </c>
      <c r="C199" s="298">
        <v>46142</v>
      </c>
      <c r="D199" s="299" t="s">
        <v>297</v>
      </c>
      <c r="E199" s="331">
        <v>100</v>
      </c>
      <c r="F199" s="331"/>
      <c r="G199" s="333">
        <f t="shared" si="5"/>
        <v>2996.4599999999855</v>
      </c>
      <c r="H199" s="334" t="s">
        <v>298</v>
      </c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5</v>
      </c>
      <c r="C200" s="298">
        <v>46142</v>
      </c>
      <c r="D200" s="299" t="s">
        <v>297</v>
      </c>
      <c r="E200" s="331">
        <v>100</v>
      </c>
      <c r="F200" s="331"/>
      <c r="G200" s="333">
        <f t="shared" si="5"/>
        <v>3096.4599999999855</v>
      </c>
      <c r="H200" s="334" t="s">
        <v>298</v>
      </c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6</v>
      </c>
      <c r="C201" s="298">
        <v>46142</v>
      </c>
      <c r="D201" s="299" t="s">
        <v>297</v>
      </c>
      <c r="E201" s="331">
        <v>100</v>
      </c>
      <c r="F201" s="331"/>
      <c r="G201" s="333">
        <f t="shared" si="5"/>
        <v>3196.4599999999855</v>
      </c>
      <c r="H201" s="334" t="s">
        <v>298</v>
      </c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8</v>
      </c>
      <c r="C202" s="298">
        <v>46142</v>
      </c>
      <c r="D202" s="299" t="s">
        <v>297</v>
      </c>
      <c r="E202" s="331">
        <v>100</v>
      </c>
      <c r="F202" s="331"/>
      <c r="G202" s="333">
        <f t="shared" si="5"/>
        <v>3296.4599999999855</v>
      </c>
      <c r="H202" s="334" t="s">
        <v>298</v>
      </c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291</v>
      </c>
      <c r="B203" s="330">
        <v>41</v>
      </c>
      <c r="C203" s="298">
        <v>46142</v>
      </c>
      <c r="D203" s="299" t="s">
        <v>299</v>
      </c>
      <c r="E203" s="331"/>
      <c r="F203" s="331">
        <v>250</v>
      </c>
      <c r="G203" s="333">
        <f t="shared" si="5"/>
        <v>3396.4599999999855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6</v>
      </c>
      <c r="C204" s="298">
        <v>46142</v>
      </c>
      <c r="D204" s="299" t="s">
        <v>300</v>
      </c>
      <c r="E204" s="331">
        <v>42.44</v>
      </c>
      <c r="F204" s="331"/>
      <c r="G204" s="333">
        <f t="shared" si="5"/>
        <v>3146.4599999999855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6</v>
      </c>
      <c r="C205" s="298">
        <v>46142</v>
      </c>
      <c r="D205" s="299" t="s">
        <v>300</v>
      </c>
      <c r="E205" s="331">
        <v>24.05</v>
      </c>
      <c r="F205" s="331"/>
      <c r="G205" s="333">
        <f t="shared" si="5"/>
        <v>3188.8999999999855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2</v>
      </c>
      <c r="C206" s="298">
        <v>46141</v>
      </c>
      <c r="D206" s="299" t="s">
        <v>301</v>
      </c>
      <c r="E206" s="331">
        <v>31.8</v>
      </c>
      <c r="F206" s="331"/>
      <c r="G206" s="333">
        <f t="shared" si="5"/>
        <v>3212.9499999999857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6</v>
      </c>
      <c r="C207" s="298">
        <v>46141</v>
      </c>
      <c r="D207" s="299" t="s">
        <v>302</v>
      </c>
      <c r="E207" s="331">
        <v>100</v>
      </c>
      <c r="F207" s="331"/>
      <c r="G207" s="333">
        <f t="shared" si="5"/>
        <v>3244.7499999999859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6</v>
      </c>
      <c r="C208" s="298">
        <v>46141</v>
      </c>
      <c r="D208" s="299" t="s">
        <v>303</v>
      </c>
      <c r="E208" s="331">
        <v>75</v>
      </c>
      <c r="F208" s="331"/>
      <c r="G208" s="333">
        <f t="shared" si="5"/>
        <v>3344.7499999999859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1</v>
      </c>
      <c r="C209" s="298">
        <v>46141</v>
      </c>
      <c r="D209" s="299" t="s">
        <v>304</v>
      </c>
      <c r="E209" s="331">
        <v>52.5</v>
      </c>
      <c r="F209" s="331"/>
      <c r="G209" s="333">
        <f t="shared" si="5"/>
        <v>3419.7499999999859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6</v>
      </c>
      <c r="C210" s="298">
        <v>46141</v>
      </c>
      <c r="D210" s="299" t="s">
        <v>305</v>
      </c>
      <c r="E210" s="331">
        <v>-256</v>
      </c>
      <c r="F210" s="331"/>
      <c r="G210" s="333">
        <f t="shared" si="5"/>
        <v>3472.2499999999859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6</v>
      </c>
      <c r="C211" s="298">
        <v>46140</v>
      </c>
      <c r="D211" s="299" t="s">
        <v>300</v>
      </c>
      <c r="E211" s="331">
        <v>20.38</v>
      </c>
      <c r="F211" s="331"/>
      <c r="G211" s="333">
        <f t="shared" si="5"/>
        <v>3216.2499999999859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2</v>
      </c>
      <c r="C212" s="298">
        <v>46140</v>
      </c>
      <c r="D212" s="299" t="s">
        <v>296</v>
      </c>
      <c r="E212" s="331">
        <v>15.41</v>
      </c>
      <c r="F212" s="331"/>
      <c r="G212" s="333">
        <f t="shared" si="5"/>
        <v>3236.629999999986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4</v>
      </c>
      <c r="C213" s="298">
        <v>46140</v>
      </c>
      <c r="D213" s="299" t="s">
        <v>296</v>
      </c>
      <c r="E213" s="331">
        <v>33.840000000000003</v>
      </c>
      <c r="F213" s="331"/>
      <c r="G213" s="333">
        <f t="shared" si="5"/>
        <v>3252.0399999999859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1</v>
      </c>
      <c r="C214" s="298">
        <v>46140</v>
      </c>
      <c r="D214" s="299" t="s">
        <v>306</v>
      </c>
      <c r="E214" s="331">
        <v>5.3</v>
      </c>
      <c r="F214" s="331"/>
      <c r="G214" s="333">
        <f t="shared" si="5"/>
        <v>3285.879999999986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5</v>
      </c>
      <c r="C215" s="298">
        <v>46140</v>
      </c>
      <c r="D215" s="299" t="s">
        <v>307</v>
      </c>
      <c r="E215" s="331">
        <v>500</v>
      </c>
      <c r="F215" s="331"/>
      <c r="G215" s="333">
        <f t="shared" si="5"/>
        <v>3291.1799999999862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8</v>
      </c>
      <c r="C216" s="298">
        <v>46140</v>
      </c>
      <c r="D216" s="299" t="s">
        <v>308</v>
      </c>
      <c r="E216" s="331">
        <v>47.99</v>
      </c>
      <c r="F216" s="331"/>
      <c r="G216" s="333">
        <f t="shared" si="5"/>
        <v>3791.1799999999862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3</v>
      </c>
      <c r="C217" s="298">
        <v>46139</v>
      </c>
      <c r="D217" s="299" t="s">
        <v>309</v>
      </c>
      <c r="E217" s="331">
        <v>13.11</v>
      </c>
      <c r="F217" s="331"/>
      <c r="G217" s="333">
        <f t="shared" si="5"/>
        <v>3839.169999999986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4</v>
      </c>
      <c r="C218" s="298">
        <v>46139</v>
      </c>
      <c r="D218" s="299" t="s">
        <v>310</v>
      </c>
      <c r="E218" s="331">
        <v>30.54</v>
      </c>
      <c r="F218" s="331"/>
      <c r="G218" s="333">
        <f t="shared" si="5"/>
        <v>3852.2799999999861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1</v>
      </c>
      <c r="C219" s="298">
        <v>46139</v>
      </c>
      <c r="D219" s="299" t="s">
        <v>311</v>
      </c>
      <c r="E219" s="331">
        <v>163.01</v>
      </c>
      <c r="F219" s="331"/>
      <c r="G219" s="333">
        <f t="shared" si="5"/>
        <v>3882.8199999999861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6</v>
      </c>
      <c r="C220" s="298">
        <v>46139</v>
      </c>
      <c r="D220" s="299" t="s">
        <v>312</v>
      </c>
      <c r="E220" s="331">
        <v>54.97</v>
      </c>
      <c r="F220" s="331"/>
      <c r="G220" s="333">
        <f t="shared" si="5"/>
        <v>4045.8299999999858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1</v>
      </c>
      <c r="C221" s="298">
        <v>46139</v>
      </c>
      <c r="D221" s="299" t="s">
        <v>306</v>
      </c>
      <c r="E221" s="331">
        <v>51.28</v>
      </c>
      <c r="F221" s="331"/>
      <c r="G221" s="333">
        <f t="shared" si="5"/>
        <v>4100.7999999999856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6</v>
      </c>
      <c r="C222" s="298">
        <v>46138</v>
      </c>
      <c r="D222" s="299" t="s">
        <v>312</v>
      </c>
      <c r="E222" s="331">
        <v>38.979999999999997</v>
      </c>
      <c r="F222" s="331"/>
      <c r="G222" s="333">
        <f t="shared" si="5"/>
        <v>4152.0799999999854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2</v>
      </c>
      <c r="C223" s="298">
        <v>46138</v>
      </c>
      <c r="D223" s="299" t="s">
        <v>313</v>
      </c>
      <c r="E223" s="331">
        <v>39.83</v>
      </c>
      <c r="F223" s="331"/>
      <c r="G223" s="333">
        <f t="shared" si="5"/>
        <v>4191.0599999999849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8</v>
      </c>
      <c r="C224" s="298">
        <v>46138</v>
      </c>
      <c r="D224" s="299" t="s">
        <v>313</v>
      </c>
      <c r="E224" s="331">
        <v>51.24</v>
      </c>
      <c r="F224" s="331"/>
      <c r="G224" s="333">
        <f t="shared" si="5"/>
        <v>4230.8899999999849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294</v>
      </c>
      <c r="B225" s="330">
        <v>12</v>
      </c>
      <c r="C225" s="298">
        <v>46137</v>
      </c>
      <c r="D225" s="299" t="s">
        <v>314</v>
      </c>
      <c r="E225" s="331">
        <v>214.74</v>
      </c>
      <c r="F225" s="331"/>
      <c r="G225" s="333">
        <f t="shared" si="5"/>
        <v>4282.1299999999846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287</v>
      </c>
      <c r="B226" s="330" t="s">
        <v>287</v>
      </c>
      <c r="C226" s="298">
        <v>46136</v>
      </c>
      <c r="D226" s="299" t="s">
        <v>315</v>
      </c>
      <c r="E226" s="331">
        <v>127.68</v>
      </c>
      <c r="F226" s="331">
        <v>127.68</v>
      </c>
      <c r="G226" s="333">
        <f t="shared" si="5"/>
        <v>4496.8699999999844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8</v>
      </c>
      <c r="C227" s="298">
        <v>46135</v>
      </c>
      <c r="D227" s="299" t="s">
        <v>864</v>
      </c>
      <c r="E227" s="331">
        <v>65</v>
      </c>
      <c r="F227" s="331"/>
      <c r="G227" s="333">
        <f t="shared" si="5"/>
        <v>4496.8699999999844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291</v>
      </c>
      <c r="B228" s="330">
        <v>40</v>
      </c>
      <c r="C228" s="298">
        <v>46134</v>
      </c>
      <c r="D228" s="299" t="s">
        <v>316</v>
      </c>
      <c r="E228" s="331"/>
      <c r="F228" s="331">
        <v>838.69</v>
      </c>
      <c r="G228" s="333">
        <f t="shared" si="5"/>
        <v>4561.8699999999844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2</v>
      </c>
      <c r="C229" s="298">
        <v>46134</v>
      </c>
      <c r="D229" s="299" t="s">
        <v>317</v>
      </c>
      <c r="E229" s="331">
        <v>17.03</v>
      </c>
      <c r="F229" s="331"/>
      <c r="G229" s="333">
        <f t="shared" si="5"/>
        <v>3723.1799999999848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6</v>
      </c>
      <c r="C230" s="298">
        <v>46134</v>
      </c>
      <c r="D230" s="299" t="s">
        <v>312</v>
      </c>
      <c r="E230" s="331">
        <v>51.94</v>
      </c>
      <c r="F230" s="331"/>
      <c r="G230" s="333">
        <f t="shared" si="5"/>
        <v>3740.209999999985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1</v>
      </c>
      <c r="C231" s="298">
        <v>46134</v>
      </c>
      <c r="D231" s="299" t="s">
        <v>306</v>
      </c>
      <c r="E231" s="331">
        <v>226.7</v>
      </c>
      <c r="F231" s="331"/>
      <c r="G231" s="333">
        <f t="shared" si="5"/>
        <v>3792.1499999999851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2</v>
      </c>
      <c r="C232" s="298">
        <v>46133</v>
      </c>
      <c r="D232" s="299" t="s">
        <v>318</v>
      </c>
      <c r="E232" s="331">
        <v>70</v>
      </c>
      <c r="F232" s="331"/>
      <c r="G232" s="333">
        <f t="shared" si="5"/>
        <v>4018.8499999999849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8</v>
      </c>
      <c r="C233" s="298">
        <v>46133</v>
      </c>
      <c r="D233" s="299" t="s">
        <v>319</v>
      </c>
      <c r="E233" s="331">
        <v>14.26</v>
      </c>
      <c r="F233" s="331"/>
      <c r="G233" s="333">
        <f t="shared" si="5"/>
        <v>4088.8499999999849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1</v>
      </c>
      <c r="C234" s="298">
        <v>46133</v>
      </c>
      <c r="D234" s="299" t="s">
        <v>320</v>
      </c>
      <c r="E234" s="331">
        <v>8.51</v>
      </c>
      <c r="F234" s="331"/>
      <c r="G234" s="333">
        <f t="shared" si="5"/>
        <v>4103.1099999999851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5</v>
      </c>
      <c r="C235" s="298">
        <v>46133</v>
      </c>
      <c r="D235" s="299" t="s">
        <v>321</v>
      </c>
      <c r="E235" s="331">
        <v>20</v>
      </c>
      <c r="F235" s="331"/>
      <c r="G235" s="333">
        <f t="shared" si="5"/>
        <v>4111.6199999999853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294</v>
      </c>
      <c r="B236" s="330">
        <v>23</v>
      </c>
      <c r="C236" s="298">
        <v>46133</v>
      </c>
      <c r="D236" s="299" t="s">
        <v>67</v>
      </c>
      <c r="E236" s="331">
        <v>650.88</v>
      </c>
      <c r="F236" s="331"/>
      <c r="G236" s="333">
        <f t="shared" si="5"/>
        <v>4131.6199999999853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6</v>
      </c>
      <c r="C237" s="298">
        <v>46133</v>
      </c>
      <c r="D237" s="299" t="s">
        <v>322</v>
      </c>
      <c r="E237" s="331">
        <v>15</v>
      </c>
      <c r="F237" s="331"/>
      <c r="G237" s="333">
        <f t="shared" si="5"/>
        <v>4782.4999999999854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5</v>
      </c>
      <c r="C238" s="298">
        <v>46133</v>
      </c>
      <c r="D238" s="299" t="s">
        <v>322</v>
      </c>
      <c r="E238" s="331">
        <v>250</v>
      </c>
      <c r="F238" s="331"/>
      <c r="G238" s="333">
        <f t="shared" si="5"/>
        <v>4797.4999999999854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294</v>
      </c>
      <c r="B239" s="330">
        <v>22</v>
      </c>
      <c r="C239" s="298">
        <v>46132</v>
      </c>
      <c r="D239" s="299" t="s">
        <v>323</v>
      </c>
      <c r="E239" s="331">
        <v>20.22</v>
      </c>
      <c r="F239" s="331"/>
      <c r="G239" s="333">
        <f t="shared" si="5"/>
        <v>5047.4999999999854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6</v>
      </c>
      <c r="C240" s="298">
        <v>46132</v>
      </c>
      <c r="D240" s="299" t="s">
        <v>403</v>
      </c>
      <c r="E240" s="331">
        <v>44</v>
      </c>
      <c r="F240" s="331"/>
      <c r="G240" s="333">
        <f t="shared" si="5"/>
        <v>5067.7199999999857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2</v>
      </c>
      <c r="C241" s="298">
        <v>46132</v>
      </c>
      <c r="D241" s="299" t="s">
        <v>324</v>
      </c>
      <c r="E241" s="331">
        <v>12.01</v>
      </c>
      <c r="F241" s="331"/>
      <c r="G241" s="333">
        <f t="shared" si="5"/>
        <v>5111.7199999999857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2</v>
      </c>
      <c r="C242" s="298">
        <v>46132</v>
      </c>
      <c r="D242" s="299" t="s">
        <v>296</v>
      </c>
      <c r="E242" s="331">
        <v>12.21</v>
      </c>
      <c r="F242" s="331"/>
      <c r="G242" s="333">
        <f t="shared" si="5"/>
        <v>5123.7299999999859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2</v>
      </c>
      <c r="C243" s="298">
        <v>46132</v>
      </c>
      <c r="D243" s="299" t="s">
        <v>325</v>
      </c>
      <c r="E243" s="331">
        <v>46.4</v>
      </c>
      <c r="F243" s="331"/>
      <c r="G243" s="333">
        <f t="shared" si="5"/>
        <v>5135.939999999986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2</v>
      </c>
      <c r="C244" s="298">
        <v>46131</v>
      </c>
      <c r="D244" s="299" t="s">
        <v>326</v>
      </c>
      <c r="E244" s="331">
        <v>31.7</v>
      </c>
      <c r="F244" s="331"/>
      <c r="G244" s="333">
        <f t="shared" si="5"/>
        <v>5182.3399999999856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8</v>
      </c>
      <c r="C245" s="298">
        <v>46131</v>
      </c>
      <c r="D245" s="299" t="s">
        <v>327</v>
      </c>
      <c r="E245" s="331">
        <v>11.11</v>
      </c>
      <c r="F245" s="331"/>
      <c r="G245" s="333">
        <f t="shared" si="5"/>
        <v>5214.0399999999854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1</v>
      </c>
      <c r="C246" s="298">
        <v>46131</v>
      </c>
      <c r="D246" s="299" t="s">
        <v>306</v>
      </c>
      <c r="E246" s="331">
        <v>79.16</v>
      </c>
      <c r="F246" s="331"/>
      <c r="G246" s="333">
        <f t="shared" si="5"/>
        <v>5225.1499999999851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294</v>
      </c>
      <c r="B247" s="330">
        <v>22</v>
      </c>
      <c r="C247" s="298">
        <v>46131</v>
      </c>
      <c r="D247" s="299" t="s">
        <v>328</v>
      </c>
      <c r="E247" s="331">
        <v>7.46</v>
      </c>
      <c r="F247" s="331"/>
      <c r="G247" s="333">
        <f t="shared" si="5"/>
        <v>5304.3099999999849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6</v>
      </c>
      <c r="C248" s="298">
        <v>46131</v>
      </c>
      <c r="D248" s="299" t="s">
        <v>300</v>
      </c>
      <c r="E248" s="331">
        <v>13.83</v>
      </c>
      <c r="F248" s="331"/>
      <c r="G248" s="333">
        <f t="shared" si="5"/>
        <v>5311.769999999985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6</v>
      </c>
      <c r="C249" s="298">
        <v>46131</v>
      </c>
      <c r="D249" s="299" t="s">
        <v>300</v>
      </c>
      <c r="E249" s="331">
        <v>30</v>
      </c>
      <c r="F249" s="331"/>
      <c r="G249" s="333">
        <f t="shared" si="5"/>
        <v>5325.5999999999849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6</v>
      </c>
      <c r="C250" s="298">
        <v>46131</v>
      </c>
      <c r="D250" s="299" t="s">
        <v>300</v>
      </c>
      <c r="E250" s="331">
        <v>15.17</v>
      </c>
      <c r="F250" s="331"/>
      <c r="G250" s="333">
        <f t="shared" si="5"/>
        <v>5355.5999999999849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1</v>
      </c>
      <c r="C251" s="298">
        <v>46130</v>
      </c>
      <c r="D251" s="299" t="s">
        <v>329</v>
      </c>
      <c r="E251" s="331">
        <v>75.55</v>
      </c>
      <c r="F251" s="331"/>
      <c r="G251" s="333">
        <f t="shared" si="5"/>
        <v>5370.769999999985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2</v>
      </c>
      <c r="C252" s="298">
        <v>46130</v>
      </c>
      <c r="D252" s="299" t="s">
        <v>330</v>
      </c>
      <c r="E252" s="331">
        <v>26</v>
      </c>
      <c r="F252" s="331"/>
      <c r="G252" s="333">
        <f t="shared" si="5"/>
        <v>5446.3199999999852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1</v>
      </c>
      <c r="C253" s="298">
        <v>46130</v>
      </c>
      <c r="D253" s="299" t="s">
        <v>311</v>
      </c>
      <c r="E253" s="331">
        <v>25.28</v>
      </c>
      <c r="F253" s="331"/>
      <c r="G253" s="333">
        <f t="shared" si="5"/>
        <v>5472.3199999999852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3</v>
      </c>
      <c r="C254" s="298">
        <v>46130</v>
      </c>
      <c r="D254" s="299" t="s">
        <v>296</v>
      </c>
      <c r="E254" s="331">
        <v>7.76</v>
      </c>
      <c r="F254" s="331"/>
      <c r="G254" s="333">
        <f t="shared" si="5"/>
        <v>5497.5999999999849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294</v>
      </c>
      <c r="B255" s="330">
        <v>22</v>
      </c>
      <c r="C255" s="298">
        <v>46130</v>
      </c>
      <c r="D255" s="299" t="s">
        <v>401</v>
      </c>
      <c r="E255" s="331">
        <v>13.84</v>
      </c>
      <c r="F255" s="331"/>
      <c r="G255" s="333">
        <f t="shared" si="5"/>
        <v>5505.3599999999851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287</v>
      </c>
      <c r="B256" s="330" t="s">
        <v>287</v>
      </c>
      <c r="C256" s="298">
        <v>46130</v>
      </c>
      <c r="D256" s="299" t="s">
        <v>331</v>
      </c>
      <c r="E256" s="331">
        <v>578.57000000000005</v>
      </c>
      <c r="F256" s="331">
        <v>578.57000000000005</v>
      </c>
      <c r="G256" s="333">
        <f t="shared" si="5"/>
        <v>5519.1999999999853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2</v>
      </c>
      <c r="C257" s="298">
        <v>46129</v>
      </c>
      <c r="D257" s="299" t="s">
        <v>324</v>
      </c>
      <c r="E257" s="331">
        <v>12.84</v>
      </c>
      <c r="F257" s="331"/>
      <c r="G257" s="333">
        <f t="shared" si="5"/>
        <v>5519.1999999999853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2</v>
      </c>
      <c r="C258" s="298">
        <v>46129</v>
      </c>
      <c r="D258" s="299" t="s">
        <v>332</v>
      </c>
      <c r="E258" s="331">
        <v>59.71</v>
      </c>
      <c r="F258" s="331"/>
      <c r="G258" s="333">
        <f t="shared" si="5"/>
        <v>5532.0399999999854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294</v>
      </c>
      <c r="B259" s="330">
        <v>21</v>
      </c>
      <c r="C259" s="298">
        <v>46129</v>
      </c>
      <c r="D259" s="299" t="s">
        <v>194</v>
      </c>
      <c r="E259" s="331">
        <v>75.599999999999994</v>
      </c>
      <c r="F259" s="331"/>
      <c r="G259" s="333">
        <f t="shared" si="5"/>
        <v>5591.7499999999854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294</v>
      </c>
      <c r="B260" s="330">
        <v>43</v>
      </c>
      <c r="C260" s="298">
        <v>46129</v>
      </c>
      <c r="D260" s="299" t="s">
        <v>333</v>
      </c>
      <c r="E260" s="331">
        <v>22.35</v>
      </c>
      <c r="F260" s="331"/>
      <c r="G260" s="333">
        <f t="shared" si="5"/>
        <v>5667.3499999999858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294</v>
      </c>
      <c r="B261" s="330">
        <v>42</v>
      </c>
      <c r="C261" s="298">
        <v>46129</v>
      </c>
      <c r="D261" s="299" t="s">
        <v>333</v>
      </c>
      <c r="E261" s="331">
        <v>37.25</v>
      </c>
      <c r="F261" s="331"/>
      <c r="G261" s="333">
        <f t="shared" si="5"/>
        <v>5689.6999999999862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8</v>
      </c>
      <c r="C262" s="298">
        <v>46129</v>
      </c>
      <c r="D262" s="299" t="s">
        <v>319</v>
      </c>
      <c r="E262" s="331">
        <v>35.119999999999997</v>
      </c>
      <c r="F262" s="331"/>
      <c r="G262" s="333">
        <f t="shared" si="5"/>
        <v>5726.9499999999862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3</v>
      </c>
      <c r="C263" s="298">
        <v>46129</v>
      </c>
      <c r="D263" s="299" t="s">
        <v>296</v>
      </c>
      <c r="E263" s="331">
        <v>8.7200000000000006</v>
      </c>
      <c r="F263" s="331"/>
      <c r="G263" s="333">
        <f t="shared" si="5"/>
        <v>5762.0699999999861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2</v>
      </c>
      <c r="C264" s="298">
        <v>46129</v>
      </c>
      <c r="D264" s="299" t="s">
        <v>334</v>
      </c>
      <c r="E264" s="331">
        <v>13.21</v>
      </c>
      <c r="F264" s="331"/>
      <c r="G264" s="333">
        <f t="shared" si="5"/>
        <v>5770.7899999999863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294</v>
      </c>
      <c r="B265" s="330">
        <v>17</v>
      </c>
      <c r="C265" s="298">
        <v>46129</v>
      </c>
      <c r="D265" s="299" t="s">
        <v>188</v>
      </c>
      <c r="E265" s="331">
        <v>42.65</v>
      </c>
      <c r="F265" s="331"/>
      <c r="G265" s="333">
        <f t="shared" si="5"/>
        <v>5783.9999999999864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335</v>
      </c>
      <c r="B266" s="330" t="s">
        <v>335</v>
      </c>
      <c r="C266" s="298">
        <v>46129</v>
      </c>
      <c r="D266" s="299" t="s">
        <v>336</v>
      </c>
      <c r="E266" s="331">
        <v>130.31</v>
      </c>
      <c r="F266" s="331"/>
      <c r="G266" s="333">
        <f t="shared" si="5"/>
        <v>5826.649999999986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294</v>
      </c>
      <c r="B267" s="330">
        <v>15</v>
      </c>
      <c r="C267" s="298">
        <v>46129</v>
      </c>
      <c r="D267" s="299" t="s">
        <v>185</v>
      </c>
      <c r="E267" s="331">
        <v>131.22999999999999</v>
      </c>
      <c r="F267" s="331"/>
      <c r="G267" s="333">
        <f t="shared" si="5"/>
        <v>5956.9599999999864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6</v>
      </c>
      <c r="C268" s="298">
        <v>46129</v>
      </c>
      <c r="D268" s="299" t="s">
        <v>337</v>
      </c>
      <c r="E268" s="331">
        <v>210</v>
      </c>
      <c r="F268" s="331"/>
      <c r="G268" s="333">
        <f t="shared" si="5"/>
        <v>6088.189999999986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294</v>
      </c>
      <c r="B269" s="330">
        <v>23</v>
      </c>
      <c r="C269" s="298">
        <v>46129</v>
      </c>
      <c r="D269" s="299" t="s">
        <v>63</v>
      </c>
      <c r="E269" s="331">
        <v>529.46</v>
      </c>
      <c r="F269" s="331"/>
      <c r="G269" s="333">
        <f t="shared" si="5"/>
        <v>6298.189999999986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7</v>
      </c>
      <c r="C270" s="298">
        <v>46129</v>
      </c>
      <c r="D270" s="299" t="s">
        <v>338</v>
      </c>
      <c r="E270" s="331">
        <v>32.78</v>
      </c>
      <c r="F270" s="331"/>
      <c r="G270" s="333">
        <f t="shared" si="5"/>
        <v>6827.649999999986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4</v>
      </c>
      <c r="C271" s="298">
        <v>46128</v>
      </c>
      <c r="D271" s="299" t="s">
        <v>310</v>
      </c>
      <c r="E271" s="331">
        <v>44.41</v>
      </c>
      <c r="F271" s="331"/>
      <c r="G271" s="333">
        <f t="shared" si="5"/>
        <v>6860.4299999999857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294</v>
      </c>
      <c r="B272" s="330">
        <v>16</v>
      </c>
      <c r="C272" s="298">
        <v>46128</v>
      </c>
      <c r="D272" s="299" t="s">
        <v>339</v>
      </c>
      <c r="E272" s="331">
        <v>15</v>
      </c>
      <c r="F272" s="331"/>
      <c r="G272" s="333">
        <f t="shared" si="5"/>
        <v>6904.8399999999856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2</v>
      </c>
      <c r="C273" s="298">
        <v>46128</v>
      </c>
      <c r="D273" s="299" t="s">
        <v>301</v>
      </c>
      <c r="E273" s="331">
        <v>41.95</v>
      </c>
      <c r="F273" s="331"/>
      <c r="G273" s="333">
        <f t="shared" si="5"/>
        <v>6919.8399999999856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5</v>
      </c>
      <c r="C274" s="298">
        <v>46128</v>
      </c>
      <c r="D274" s="299" t="s">
        <v>340</v>
      </c>
      <c r="E274" s="331">
        <v>21.3</v>
      </c>
      <c r="F274" s="331"/>
      <c r="G274" s="333">
        <f t="shared" si="5"/>
        <v>6961.7899999999854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4</v>
      </c>
      <c r="C275" s="298">
        <v>46128</v>
      </c>
      <c r="D275" s="299" t="s">
        <v>296</v>
      </c>
      <c r="E275" s="331">
        <v>70.03</v>
      </c>
      <c r="F275" s="331"/>
      <c r="G275" s="333">
        <f t="shared" si="5"/>
        <v>6983.0899999999856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2</v>
      </c>
      <c r="C276" s="298">
        <v>46128</v>
      </c>
      <c r="D276" s="299" t="s">
        <v>296</v>
      </c>
      <c r="E276" s="331">
        <v>11.48</v>
      </c>
      <c r="F276" s="331"/>
      <c r="G276" s="333">
        <f t="shared" si="5"/>
        <v>7053.1199999999853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6</v>
      </c>
      <c r="C277" s="298">
        <v>46128</v>
      </c>
      <c r="D277" s="299" t="s">
        <v>341</v>
      </c>
      <c r="E277" s="331">
        <v>26.61</v>
      </c>
      <c r="F277" s="331"/>
      <c r="G277" s="333">
        <f t="shared" si="5"/>
        <v>7064.5999999999849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6</v>
      </c>
      <c r="C278" s="298">
        <v>46128</v>
      </c>
      <c r="D278" s="299" t="s">
        <v>342</v>
      </c>
      <c r="E278" s="331">
        <v>42.59</v>
      </c>
      <c r="F278" s="331"/>
      <c r="G278" s="333">
        <f t="shared" si="5"/>
        <v>7091.2099999999846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6</v>
      </c>
      <c r="C279" s="298">
        <v>46128</v>
      </c>
      <c r="D279" s="299" t="s">
        <v>300</v>
      </c>
      <c r="E279" s="331">
        <v>20.58</v>
      </c>
      <c r="F279" s="331"/>
      <c r="G279" s="333">
        <f t="shared" si="5"/>
        <v>7133.7999999999847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294</v>
      </c>
      <c r="B280" s="330">
        <v>11</v>
      </c>
      <c r="C280" s="298">
        <v>46128</v>
      </c>
      <c r="D280" s="299" t="s">
        <v>178</v>
      </c>
      <c r="E280" s="331">
        <v>267.91000000000003</v>
      </c>
      <c r="F280" s="331"/>
      <c r="G280" s="333">
        <f t="shared" si="5"/>
        <v>7154.3799999999846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291</v>
      </c>
      <c r="B281" s="330">
        <v>41</v>
      </c>
      <c r="C281" s="298">
        <v>46128</v>
      </c>
      <c r="D281" s="299" t="s">
        <v>299</v>
      </c>
      <c r="E281" s="331"/>
      <c r="F281" s="331">
        <v>300</v>
      </c>
      <c r="G281" s="333">
        <f t="shared" si="5"/>
        <v>7422.2899999999845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291</v>
      </c>
      <c r="B282" s="330">
        <v>39</v>
      </c>
      <c r="C282" s="298">
        <v>46128</v>
      </c>
      <c r="D282" s="299" t="s">
        <v>292</v>
      </c>
      <c r="E282" s="331"/>
      <c r="F282" s="331">
        <v>2763.78</v>
      </c>
      <c r="G282" s="333">
        <f t="shared" si="5"/>
        <v>7122.2899999999845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287</v>
      </c>
      <c r="B283" s="330" t="s">
        <v>287</v>
      </c>
      <c r="C283" s="298">
        <v>46127</v>
      </c>
      <c r="D283" s="299" t="s">
        <v>343</v>
      </c>
      <c r="E283" s="331">
        <v>93.71</v>
      </c>
      <c r="F283" s="331">
        <v>93.71</v>
      </c>
      <c r="G283" s="333">
        <f t="shared" si="5"/>
        <v>4358.5099999999848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6</v>
      </c>
      <c r="C284" s="298">
        <v>46127</v>
      </c>
      <c r="D284" s="299" t="s">
        <v>344</v>
      </c>
      <c r="E284" s="331">
        <v>27</v>
      </c>
      <c r="F284" s="331"/>
      <c r="G284" s="333">
        <f t="shared" si="5"/>
        <v>4358.5099999999848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291</v>
      </c>
      <c r="B285" s="330">
        <v>38</v>
      </c>
      <c r="C285" s="298">
        <v>46127</v>
      </c>
      <c r="D285" s="299" t="s">
        <v>293</v>
      </c>
      <c r="E285" s="331"/>
      <c r="F285" s="331">
        <v>4597.82</v>
      </c>
      <c r="G285" s="333">
        <f t="shared" si="5"/>
        <v>4385.5099999999848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2</v>
      </c>
      <c r="C286" s="298">
        <v>46127</v>
      </c>
      <c r="D286" s="299" t="s">
        <v>296</v>
      </c>
      <c r="E286" s="331">
        <v>14.67</v>
      </c>
      <c r="F286" s="331"/>
      <c r="G286" s="333">
        <f t="shared" si="5"/>
        <v>-212.31000000001481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2</v>
      </c>
      <c r="C287" s="298">
        <v>46127</v>
      </c>
      <c r="D287" s="299" t="s">
        <v>345</v>
      </c>
      <c r="E287" s="331">
        <v>102.2</v>
      </c>
      <c r="F287" s="331"/>
      <c r="G287" s="333">
        <f t="shared" si="5"/>
        <v>-197.64000000001482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8</v>
      </c>
      <c r="C288" s="298">
        <v>46126</v>
      </c>
      <c r="D288" s="299" t="s">
        <v>319</v>
      </c>
      <c r="E288" s="331">
        <v>15.53</v>
      </c>
      <c r="F288" s="331"/>
      <c r="G288" s="333">
        <f t="shared" si="5"/>
        <v>-95.440000000014805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294</v>
      </c>
      <c r="B289" s="330">
        <v>24</v>
      </c>
      <c r="C289" s="298">
        <v>46126</v>
      </c>
      <c r="D289" s="299" t="s">
        <v>861</v>
      </c>
      <c r="E289" s="331">
        <v>105.33</v>
      </c>
      <c r="F289" s="331"/>
      <c r="G289" s="333">
        <f t="shared" si="5"/>
        <v>-79.910000000014804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2</v>
      </c>
      <c r="C290" s="298">
        <v>46125</v>
      </c>
      <c r="D290" s="299" t="s">
        <v>346</v>
      </c>
      <c r="E290" s="331">
        <v>11.64</v>
      </c>
      <c r="F290" s="331"/>
      <c r="G290" s="333">
        <f t="shared" si="5"/>
        <v>25.419999999985201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1</v>
      </c>
      <c r="C291" s="298">
        <v>46125</v>
      </c>
      <c r="D291" s="299" t="s">
        <v>306</v>
      </c>
      <c r="E291" s="331">
        <v>50.71</v>
      </c>
      <c r="F291" s="331"/>
      <c r="G291" s="333">
        <f t="shared" si="5"/>
        <v>37.059999999985202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2</v>
      </c>
      <c r="C292" s="298">
        <v>46125</v>
      </c>
      <c r="D292" s="299" t="s">
        <v>334</v>
      </c>
      <c r="E292" s="331">
        <v>11.06</v>
      </c>
      <c r="F292" s="331"/>
      <c r="G292" s="333">
        <f t="shared" si="5"/>
        <v>87.769999999985203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4</v>
      </c>
      <c r="C293" s="298">
        <v>46125</v>
      </c>
      <c r="D293" s="299" t="s">
        <v>295</v>
      </c>
      <c r="E293" s="331">
        <v>35.979999999999997</v>
      </c>
      <c r="F293" s="331"/>
      <c r="G293" s="333">
        <f t="shared" si="5"/>
        <v>98.829999999985205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8</v>
      </c>
      <c r="C294" s="298">
        <v>46125</v>
      </c>
      <c r="D294" s="299" t="s">
        <v>347</v>
      </c>
      <c r="E294" s="331">
        <v>7.83</v>
      </c>
      <c r="F294" s="331"/>
      <c r="G294" s="333">
        <f t="shared" si="5"/>
        <v>134.80999999998519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3</v>
      </c>
      <c r="C295" s="298">
        <v>46125</v>
      </c>
      <c r="D295" s="299" t="s">
        <v>348</v>
      </c>
      <c r="E295" s="331">
        <v>4.1900000000000004</v>
      </c>
      <c r="F295" s="331"/>
      <c r="G295" s="333">
        <f t="shared" si="5"/>
        <v>142.63999999998521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8</v>
      </c>
      <c r="C296" s="298">
        <v>46125</v>
      </c>
      <c r="D296" s="299" t="s">
        <v>349</v>
      </c>
      <c r="E296" s="331">
        <v>39.25</v>
      </c>
      <c r="F296" s="331"/>
      <c r="G296" s="333">
        <f t="shared" si="5"/>
        <v>146.8299999999852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287</v>
      </c>
      <c r="B297" s="330" t="s">
        <v>287</v>
      </c>
      <c r="C297" s="298">
        <v>46125</v>
      </c>
      <c r="D297" s="299" t="s">
        <v>350</v>
      </c>
      <c r="E297" s="331">
        <v>318.36</v>
      </c>
      <c r="F297" s="331">
        <v>318.36</v>
      </c>
      <c r="G297" s="333">
        <f t="shared" si="5"/>
        <v>186.0799999999852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294</v>
      </c>
      <c r="B298" s="330">
        <v>19</v>
      </c>
      <c r="C298" s="298">
        <v>46125</v>
      </c>
      <c r="D298" s="299" t="s">
        <v>191</v>
      </c>
      <c r="E298" s="331">
        <v>200</v>
      </c>
      <c r="F298" s="331"/>
      <c r="G298" s="333">
        <f t="shared" si="5"/>
        <v>186.0799999999852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1</v>
      </c>
      <c r="C299" s="298">
        <v>46124</v>
      </c>
      <c r="D299" s="299" t="s">
        <v>304</v>
      </c>
      <c r="E299" s="331">
        <v>136.05000000000001</v>
      </c>
      <c r="F299" s="331"/>
      <c r="G299" s="333">
        <f t="shared" si="5"/>
        <v>386.0799999999852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3</v>
      </c>
      <c r="C300" s="298">
        <v>46124</v>
      </c>
      <c r="D300" s="299" t="s">
        <v>348</v>
      </c>
      <c r="E300" s="331">
        <v>13.09</v>
      </c>
      <c r="F300" s="331"/>
      <c r="G300" s="333">
        <f t="shared" si="5"/>
        <v>522.12999999998522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8</v>
      </c>
      <c r="C301" s="298">
        <v>46124</v>
      </c>
      <c r="D301" s="299" t="s">
        <v>319</v>
      </c>
      <c r="E301" s="331">
        <v>24.47</v>
      </c>
      <c r="F301" s="331"/>
      <c r="G301" s="333">
        <f t="shared" si="5"/>
        <v>535.21999999998525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8</v>
      </c>
      <c r="C302" s="298">
        <v>46124</v>
      </c>
      <c r="D302" s="299" t="s">
        <v>319</v>
      </c>
      <c r="E302" s="331">
        <v>14.29</v>
      </c>
      <c r="F302" s="331"/>
      <c r="G302" s="333">
        <f t="shared" si="5"/>
        <v>559.68999999998528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294</v>
      </c>
      <c r="B303" s="330">
        <v>22</v>
      </c>
      <c r="C303" s="298">
        <v>46124</v>
      </c>
      <c r="D303" s="299" t="s">
        <v>835</v>
      </c>
      <c r="E303" s="331">
        <v>9.57</v>
      </c>
      <c r="F303" s="331"/>
      <c r="G303" s="333">
        <f t="shared" si="5"/>
        <v>573.97999999998524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3</v>
      </c>
      <c r="C304" s="298">
        <v>46124</v>
      </c>
      <c r="D304" s="299" t="s">
        <v>351</v>
      </c>
      <c r="E304" s="331">
        <v>25</v>
      </c>
      <c r="F304" s="331"/>
      <c r="G304" s="333">
        <f t="shared" si="5"/>
        <v>583.54999999998529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294</v>
      </c>
      <c r="B305" s="330">
        <v>22</v>
      </c>
      <c r="C305" s="298">
        <v>46123</v>
      </c>
      <c r="D305" s="299" t="s">
        <v>352</v>
      </c>
      <c r="E305" s="331">
        <v>19.16</v>
      </c>
      <c r="F305" s="331"/>
      <c r="G305" s="333">
        <f t="shared" si="5"/>
        <v>608.54999999998529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2</v>
      </c>
      <c r="C306" s="298">
        <v>46123</v>
      </c>
      <c r="D306" s="299" t="s">
        <v>301</v>
      </c>
      <c r="E306" s="331">
        <v>20.91</v>
      </c>
      <c r="F306" s="331"/>
      <c r="G306" s="333">
        <f t="shared" si="5"/>
        <v>627.70999999998526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2</v>
      </c>
      <c r="C307" s="298">
        <v>46123</v>
      </c>
      <c r="D307" s="299" t="s">
        <v>296</v>
      </c>
      <c r="E307" s="331">
        <v>12.44</v>
      </c>
      <c r="F307" s="331"/>
      <c r="G307" s="333">
        <f t="shared" si="5"/>
        <v>648.61999999998523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2</v>
      </c>
      <c r="C308" s="298">
        <v>46123</v>
      </c>
      <c r="D308" s="299" t="s">
        <v>353</v>
      </c>
      <c r="E308" s="331">
        <v>41.34</v>
      </c>
      <c r="F308" s="331"/>
      <c r="G308" s="333">
        <f t="shared" si="5"/>
        <v>661.05999999998528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6</v>
      </c>
      <c r="C309" s="298">
        <v>46122</v>
      </c>
      <c r="D309" s="299" t="s">
        <v>446</v>
      </c>
      <c r="E309" s="331">
        <v>-0.04</v>
      </c>
      <c r="F309" s="331"/>
      <c r="G309" s="333">
        <f t="shared" si="5"/>
        <v>702.39999999998531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5</v>
      </c>
      <c r="C310" s="298">
        <v>46122</v>
      </c>
      <c r="D310" s="299" t="s">
        <v>354</v>
      </c>
      <c r="E310" s="331">
        <v>372</v>
      </c>
      <c r="F310" s="331"/>
      <c r="G310" s="333">
        <f t="shared" si="5"/>
        <v>702.35999999998535</v>
      </c>
      <c r="H310" s="334" t="s">
        <v>298</v>
      </c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2</v>
      </c>
      <c r="C311" s="298">
        <v>46122</v>
      </c>
      <c r="D311" s="299" t="s">
        <v>355</v>
      </c>
      <c r="E311" s="331">
        <v>15.22</v>
      </c>
      <c r="F311" s="331"/>
      <c r="G311" s="333">
        <f t="shared" si="5"/>
        <v>1074.3599999999853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3</v>
      </c>
      <c r="C312" s="298">
        <v>46122</v>
      </c>
      <c r="D312" s="299" t="s">
        <v>296</v>
      </c>
      <c r="E312" s="331">
        <v>9.5500000000000007</v>
      </c>
      <c r="F312" s="331"/>
      <c r="G312" s="333">
        <f t="shared" si="5"/>
        <v>1089.5799999999854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8</v>
      </c>
      <c r="C313" s="298">
        <v>46122</v>
      </c>
      <c r="D313" s="299" t="s">
        <v>356</v>
      </c>
      <c r="E313" s="331">
        <v>52.65</v>
      </c>
      <c r="F313" s="331"/>
      <c r="G313" s="333">
        <f t="shared" si="5"/>
        <v>1099.1299999999853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1</v>
      </c>
      <c r="C314" s="298">
        <v>46122</v>
      </c>
      <c r="D314" s="299" t="s">
        <v>311</v>
      </c>
      <c r="E314" s="331">
        <v>68.989999999999995</v>
      </c>
      <c r="F314" s="331"/>
      <c r="G314" s="333">
        <f t="shared" si="5"/>
        <v>1151.7799999999854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2</v>
      </c>
      <c r="C315" s="298">
        <v>46122</v>
      </c>
      <c r="D315" s="299" t="s">
        <v>324</v>
      </c>
      <c r="E315" s="331">
        <v>17.37</v>
      </c>
      <c r="F315" s="331"/>
      <c r="G315" s="333">
        <f t="shared" si="5"/>
        <v>1220.7699999999854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8</v>
      </c>
      <c r="C316" s="298">
        <v>46121</v>
      </c>
      <c r="D316" s="299" t="s">
        <v>357</v>
      </c>
      <c r="E316" s="331">
        <v>64.42</v>
      </c>
      <c r="F316" s="331"/>
      <c r="G316" s="333">
        <f t="shared" si="5"/>
        <v>1238.1399999999853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2</v>
      </c>
      <c r="C317" s="298">
        <v>46121</v>
      </c>
      <c r="D317" s="299" t="s">
        <v>358</v>
      </c>
      <c r="E317" s="331">
        <v>9.4700000000000006</v>
      </c>
      <c r="F317" s="331"/>
      <c r="G317" s="333">
        <f t="shared" si="5"/>
        <v>1302.5599999999854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5</v>
      </c>
      <c r="C318" s="298">
        <v>46121</v>
      </c>
      <c r="D318" s="299" t="s">
        <v>855</v>
      </c>
      <c r="E318" s="331">
        <v>10.68</v>
      </c>
      <c r="F318" s="331"/>
      <c r="G318" s="333">
        <f t="shared" si="5"/>
        <v>1312.0299999999854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7</v>
      </c>
      <c r="C319" s="298">
        <v>46121</v>
      </c>
      <c r="D319" s="299" t="s">
        <v>359</v>
      </c>
      <c r="E319" s="331">
        <v>68.010000000000005</v>
      </c>
      <c r="F319" s="331"/>
      <c r="G319" s="333">
        <f t="shared" si="5"/>
        <v>1322.7099999999855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4</v>
      </c>
      <c r="C320" s="298">
        <v>46121</v>
      </c>
      <c r="D320" s="299" t="s">
        <v>310</v>
      </c>
      <c r="E320" s="331">
        <v>40.85</v>
      </c>
      <c r="F320" s="331"/>
      <c r="G320" s="333">
        <f t="shared" si="5"/>
        <v>1390.7199999999855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6</v>
      </c>
      <c r="C321" s="298">
        <v>46121</v>
      </c>
      <c r="D321" s="299" t="s">
        <v>360</v>
      </c>
      <c r="E321" s="331">
        <v>25</v>
      </c>
      <c r="F321" s="331"/>
      <c r="G321" s="333">
        <f t="shared" si="5"/>
        <v>1431.5699999999854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294</v>
      </c>
      <c r="B322" s="330">
        <v>18</v>
      </c>
      <c r="C322" s="298">
        <v>46120</v>
      </c>
      <c r="D322" s="299" t="s">
        <v>361</v>
      </c>
      <c r="E322" s="331">
        <v>400</v>
      </c>
      <c r="F322" s="331"/>
      <c r="G322" s="333">
        <f t="shared" si="5"/>
        <v>1456.5699999999854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335</v>
      </c>
      <c r="B323" s="330" t="s">
        <v>335</v>
      </c>
      <c r="C323" s="298">
        <v>46120</v>
      </c>
      <c r="D323" s="299" t="s">
        <v>447</v>
      </c>
      <c r="E323" s="331">
        <v>44.96</v>
      </c>
      <c r="F323" s="331"/>
      <c r="G323" s="333">
        <f t="shared" si="5"/>
        <v>1856.5699999999854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294</v>
      </c>
      <c r="B324" s="330">
        <v>13</v>
      </c>
      <c r="C324" s="298">
        <v>46120</v>
      </c>
      <c r="D324" s="299" t="s">
        <v>182</v>
      </c>
      <c r="E324" s="331">
        <v>104.98</v>
      </c>
      <c r="F324" s="331"/>
      <c r="G324" s="333">
        <f t="shared" si="5"/>
        <v>1901.5299999999854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2</v>
      </c>
      <c r="C325" s="298">
        <v>46120</v>
      </c>
      <c r="D325" s="299" t="s">
        <v>296</v>
      </c>
      <c r="E325" s="331">
        <v>13.8</v>
      </c>
      <c r="F325" s="331"/>
      <c r="G325" s="333">
        <f t="shared" si="5"/>
        <v>2006.5099999999854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4</v>
      </c>
      <c r="C326" s="298">
        <v>46120</v>
      </c>
      <c r="D326" s="299" t="s">
        <v>295</v>
      </c>
      <c r="E326" s="331">
        <v>37.92</v>
      </c>
      <c r="F326" s="331"/>
      <c r="G326" s="333">
        <f t="shared" si="5"/>
        <v>2020.3099999999854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6</v>
      </c>
      <c r="C327" s="298">
        <v>46120</v>
      </c>
      <c r="D327" s="299" t="s">
        <v>300</v>
      </c>
      <c r="E327" s="331">
        <v>56.68</v>
      </c>
      <c r="F327" s="331"/>
      <c r="G327" s="333">
        <f t="shared" si="5"/>
        <v>2058.2299999999855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6</v>
      </c>
      <c r="C328" s="298">
        <v>46120</v>
      </c>
      <c r="D328" s="299" t="s">
        <v>362</v>
      </c>
      <c r="E328" s="331">
        <v>29.26</v>
      </c>
      <c r="F328" s="331"/>
      <c r="G328" s="333">
        <f t="shared" si="5"/>
        <v>2114.9099999999853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294</v>
      </c>
      <c r="B329" s="330">
        <v>9</v>
      </c>
      <c r="C329" s="298">
        <v>46119</v>
      </c>
      <c r="D329" s="299" t="s">
        <v>58</v>
      </c>
      <c r="E329" s="331">
        <v>1281.53</v>
      </c>
      <c r="F329" s="331"/>
      <c r="G329" s="333">
        <f t="shared" si="5"/>
        <v>2144.1699999999855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4</v>
      </c>
      <c r="C330" s="298">
        <v>46119</v>
      </c>
      <c r="D330" s="299" t="s">
        <v>363</v>
      </c>
      <c r="E330" s="331">
        <v>25.84</v>
      </c>
      <c r="F330" s="331"/>
      <c r="G330" s="333">
        <f t="shared" si="5"/>
        <v>3425.6999999999853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8</v>
      </c>
      <c r="C331" s="298">
        <v>46119</v>
      </c>
      <c r="D331" s="299" t="s">
        <v>319</v>
      </c>
      <c r="E331" s="331">
        <v>12.05</v>
      </c>
      <c r="F331" s="331"/>
      <c r="G331" s="333">
        <f t="shared" si="5"/>
        <v>3451.5399999999854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4</v>
      </c>
      <c r="C332" s="298">
        <v>46119</v>
      </c>
      <c r="D332" s="299" t="s">
        <v>334</v>
      </c>
      <c r="E332" s="331">
        <v>82.04</v>
      </c>
      <c r="F332" s="331"/>
      <c r="G332" s="333">
        <f t="shared" si="5"/>
        <v>3463.5899999999856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2</v>
      </c>
      <c r="C333" s="298">
        <v>46119</v>
      </c>
      <c r="D333" s="299" t="s">
        <v>364</v>
      </c>
      <c r="E333" s="331">
        <v>22.92</v>
      </c>
      <c r="F333" s="331"/>
      <c r="G333" s="333">
        <f t="shared" si="5"/>
        <v>3545.6299999999856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5</v>
      </c>
      <c r="C334" s="298">
        <v>46118</v>
      </c>
      <c r="D334" s="299" t="s">
        <v>365</v>
      </c>
      <c r="E334" s="331">
        <v>400</v>
      </c>
      <c r="F334" s="331"/>
      <c r="G334" s="333">
        <f t="shared" si="5"/>
        <v>3568.5499999999856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294</v>
      </c>
      <c r="B335" s="330">
        <v>14</v>
      </c>
      <c r="C335" s="298">
        <v>46118</v>
      </c>
      <c r="D335" s="299" t="s">
        <v>366</v>
      </c>
      <c r="E335" s="331">
        <v>66.67</v>
      </c>
      <c r="F335" s="331"/>
      <c r="G335" s="333">
        <f t="shared" si="5"/>
        <v>3968.5499999999856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294</v>
      </c>
      <c r="B336" s="330">
        <v>14</v>
      </c>
      <c r="C336" s="298">
        <v>46118</v>
      </c>
      <c r="D336" s="299" t="s">
        <v>367</v>
      </c>
      <c r="E336" s="331">
        <v>70.25</v>
      </c>
      <c r="F336" s="331"/>
      <c r="G336" s="333">
        <f t="shared" si="5"/>
        <v>4035.2199999999857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1</v>
      </c>
      <c r="C337" s="298">
        <v>46117</v>
      </c>
      <c r="D337" s="299" t="s">
        <v>368</v>
      </c>
      <c r="E337" s="331">
        <v>25.6</v>
      </c>
      <c r="F337" s="331"/>
      <c r="G337" s="333">
        <f t="shared" si="5"/>
        <v>4105.4699999999857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8</v>
      </c>
      <c r="C338" s="298">
        <v>46117</v>
      </c>
      <c r="D338" s="299" t="s">
        <v>319</v>
      </c>
      <c r="E338" s="331">
        <v>8.56</v>
      </c>
      <c r="F338" s="331"/>
      <c r="G338" s="333">
        <f t="shared" si="5"/>
        <v>4131.0699999999861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6</v>
      </c>
      <c r="C339" s="298">
        <v>46117</v>
      </c>
      <c r="D339" s="299" t="s">
        <v>369</v>
      </c>
      <c r="E339" s="331">
        <v>301.67</v>
      </c>
      <c r="F339" s="331"/>
      <c r="G339" s="333">
        <f t="shared" si="5"/>
        <v>4139.6299999999865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1</v>
      </c>
      <c r="C340" s="298">
        <v>46116</v>
      </c>
      <c r="D340" s="299" t="s">
        <v>306</v>
      </c>
      <c r="E340" s="331">
        <v>176.85</v>
      </c>
      <c r="F340" s="331"/>
      <c r="G340" s="333">
        <f t="shared" si="5"/>
        <v>4441.2999999999865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1</v>
      </c>
      <c r="C341" s="298">
        <v>46116</v>
      </c>
      <c r="D341" s="299" t="s">
        <v>311</v>
      </c>
      <c r="E341" s="331">
        <v>139.34</v>
      </c>
      <c r="F341" s="331"/>
      <c r="G341" s="333">
        <f t="shared" si="5"/>
        <v>4618.1499999999869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294</v>
      </c>
      <c r="B342" s="330">
        <v>17</v>
      </c>
      <c r="C342" s="298">
        <v>46116</v>
      </c>
      <c r="D342" s="299" t="s">
        <v>370</v>
      </c>
      <c r="E342" s="331">
        <v>99</v>
      </c>
      <c r="F342" s="331"/>
      <c r="G342" s="333">
        <f t="shared" si="5"/>
        <v>4757.489999999987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2</v>
      </c>
      <c r="C343" s="298">
        <v>46116</v>
      </c>
      <c r="D343" s="299" t="s">
        <v>371</v>
      </c>
      <c r="E343" s="331">
        <v>34</v>
      </c>
      <c r="F343" s="331"/>
      <c r="G343" s="333">
        <f t="shared" si="5"/>
        <v>4856.489999999987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3</v>
      </c>
      <c r="C344" s="298">
        <v>46116</v>
      </c>
      <c r="D344" s="299" t="s">
        <v>348</v>
      </c>
      <c r="E344" s="331">
        <v>10.24</v>
      </c>
      <c r="F344" s="331"/>
      <c r="G344" s="333">
        <f t="shared" si="5"/>
        <v>4890.489999999987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7</v>
      </c>
      <c r="C345" s="298">
        <v>46115</v>
      </c>
      <c r="D345" s="299" t="s">
        <v>372</v>
      </c>
      <c r="E345" s="331">
        <v>100</v>
      </c>
      <c r="F345" s="331"/>
      <c r="G345" s="333">
        <f t="shared" si="5"/>
        <v>4900.7299999999868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6</v>
      </c>
      <c r="C346" s="298">
        <v>46115</v>
      </c>
      <c r="D346" s="299" t="s">
        <v>300</v>
      </c>
      <c r="E346" s="331">
        <v>7.68</v>
      </c>
      <c r="F346" s="331"/>
      <c r="G346" s="333">
        <f t="shared" si="5"/>
        <v>5000.7299999999868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2</v>
      </c>
      <c r="C347" s="298">
        <v>46115</v>
      </c>
      <c r="D347" s="299" t="s">
        <v>296</v>
      </c>
      <c r="E347" s="331">
        <v>8.7200000000000006</v>
      </c>
      <c r="F347" s="331"/>
      <c r="G347" s="333">
        <f t="shared" si="5"/>
        <v>5008.4099999999871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8</v>
      </c>
      <c r="C348" s="298">
        <v>46114</v>
      </c>
      <c r="D348" s="299" t="s">
        <v>373</v>
      </c>
      <c r="E348" s="331">
        <v>81.739999999999995</v>
      </c>
      <c r="F348" s="331"/>
      <c r="G348" s="333">
        <f t="shared" si="5"/>
        <v>5017.1299999999874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284</v>
      </c>
      <c r="B349" s="330">
        <v>36</v>
      </c>
      <c r="C349" s="298">
        <v>46114</v>
      </c>
      <c r="D349" s="299" t="s">
        <v>374</v>
      </c>
      <c r="E349" s="331">
        <v>50</v>
      </c>
      <c r="F349" s="331"/>
      <c r="G349" s="333">
        <f t="shared" si="5"/>
        <v>5098.8699999999872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294</v>
      </c>
      <c r="B350" s="330">
        <v>22</v>
      </c>
      <c r="C350" s="298">
        <v>46114</v>
      </c>
      <c r="D350" s="299" t="s">
        <v>375</v>
      </c>
      <c r="E350" s="331">
        <v>6.37</v>
      </c>
      <c r="F350" s="331"/>
      <c r="G350" s="333">
        <f t="shared" si="5"/>
        <v>5148.8699999999872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2</v>
      </c>
      <c r="C351" s="298">
        <v>46114</v>
      </c>
      <c r="D351" s="299" t="s">
        <v>326</v>
      </c>
      <c r="E351" s="331">
        <v>55.22</v>
      </c>
      <c r="F351" s="331"/>
      <c r="G351" s="333">
        <f t="shared" si="5"/>
        <v>5155.239999999987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8</v>
      </c>
      <c r="C352" s="298">
        <v>46114</v>
      </c>
      <c r="D352" s="299" t="s">
        <v>319</v>
      </c>
      <c r="E352" s="331">
        <v>8.5</v>
      </c>
      <c r="F352" s="331"/>
      <c r="G352" s="333">
        <f t="shared" si="5"/>
        <v>5210.4599999999873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4</v>
      </c>
      <c r="C353" s="298">
        <v>46114</v>
      </c>
      <c r="D353" s="299" t="s">
        <v>334</v>
      </c>
      <c r="E353" s="331">
        <v>38.99</v>
      </c>
      <c r="F353" s="331"/>
      <c r="G353" s="333">
        <f t="shared" si="5"/>
        <v>5218.9599999999873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291</v>
      </c>
      <c r="B354" s="330">
        <v>39</v>
      </c>
      <c r="C354" s="298">
        <v>46113</v>
      </c>
      <c r="D354" s="299" t="s">
        <v>292</v>
      </c>
      <c r="E354" s="331"/>
      <c r="F354" s="331">
        <v>2763.78</v>
      </c>
      <c r="G354" s="333">
        <f t="shared" si="5"/>
        <v>5257.9499999999871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4</v>
      </c>
      <c r="C355" s="298">
        <v>46113</v>
      </c>
      <c r="D355" s="299" t="s">
        <v>296</v>
      </c>
      <c r="E355" s="331">
        <v>36.090000000000003</v>
      </c>
      <c r="F355" s="331"/>
      <c r="G355" s="333">
        <f t="shared" si="5"/>
        <v>2494.1699999999869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4</v>
      </c>
      <c r="C356" s="298">
        <v>46113</v>
      </c>
      <c r="D356" s="299" t="s">
        <v>310</v>
      </c>
      <c r="E356" s="331">
        <v>80</v>
      </c>
      <c r="F356" s="331"/>
      <c r="G356" s="333">
        <f t="shared" si="5"/>
        <v>2530.259999999987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7</v>
      </c>
      <c r="C357" s="298">
        <v>46113</v>
      </c>
      <c r="D357" s="299" t="s">
        <v>320</v>
      </c>
      <c r="E357" s="331">
        <v>47.84</v>
      </c>
      <c r="F357" s="331"/>
      <c r="G357" s="333">
        <f t="shared" si="5"/>
        <v>2610.259999999987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7</v>
      </c>
      <c r="C358" s="298">
        <v>46113</v>
      </c>
      <c r="D358" s="299" t="s">
        <v>320</v>
      </c>
      <c r="E358" s="331">
        <v>21.25</v>
      </c>
      <c r="F358" s="331"/>
      <c r="G358" s="333">
        <f t="shared" si="5"/>
        <v>2658.0999999999872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2</v>
      </c>
      <c r="C359" s="298">
        <v>46113</v>
      </c>
      <c r="D359" s="299" t="s">
        <v>376</v>
      </c>
      <c r="E359" s="331">
        <v>42.9</v>
      </c>
      <c r="F359" s="331"/>
      <c r="G359" s="333">
        <f t="shared" si="5"/>
        <v>2679.3499999999872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284</v>
      </c>
      <c r="B360" s="330">
        <v>37</v>
      </c>
      <c r="C360" s="298">
        <v>46112</v>
      </c>
      <c r="D360" s="299" t="s">
        <v>377</v>
      </c>
      <c r="E360" s="331">
        <v>4309.58</v>
      </c>
      <c r="F360" s="331"/>
      <c r="G360" s="333">
        <f t="shared" si="5"/>
        <v>2722.2499999999873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286</v>
      </c>
      <c r="B361" s="330">
        <v>25</v>
      </c>
      <c r="C361" s="298">
        <v>46112</v>
      </c>
      <c r="D361" s="298" t="s">
        <v>204</v>
      </c>
      <c r="E361" s="331">
        <v>350</v>
      </c>
      <c r="F361" s="331"/>
      <c r="G361" s="333">
        <f t="shared" si="5"/>
        <v>7031.8299999999872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286</v>
      </c>
      <c r="B362" s="330">
        <v>26</v>
      </c>
      <c r="C362" s="298">
        <v>46112</v>
      </c>
      <c r="D362" s="298" t="s">
        <v>205</v>
      </c>
      <c r="E362" s="331">
        <v>320</v>
      </c>
      <c r="F362" s="331"/>
      <c r="G362" s="333">
        <f t="shared" si="5"/>
        <v>7381.8299999999872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286</v>
      </c>
      <c r="B363" s="330">
        <v>27</v>
      </c>
      <c r="C363" s="298">
        <v>46112</v>
      </c>
      <c r="D363" s="298" t="s">
        <v>206</v>
      </c>
      <c r="E363" s="331">
        <v>25</v>
      </c>
      <c r="F363" s="331"/>
      <c r="G363" s="333">
        <f t="shared" si="5"/>
        <v>7701.8299999999872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286</v>
      </c>
      <c r="B364" s="330">
        <v>28</v>
      </c>
      <c r="C364" s="298">
        <v>46112</v>
      </c>
      <c r="D364" s="298" t="s">
        <v>207</v>
      </c>
      <c r="E364" s="331">
        <v>25</v>
      </c>
      <c r="F364" s="331"/>
      <c r="G364" s="333">
        <f t="shared" si="5"/>
        <v>7726.8299999999872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286</v>
      </c>
      <c r="B365" s="330">
        <v>29</v>
      </c>
      <c r="C365" s="298">
        <v>46112</v>
      </c>
      <c r="D365" s="298" t="s">
        <v>208</v>
      </c>
      <c r="E365" s="331">
        <v>45</v>
      </c>
      <c r="F365" s="331"/>
      <c r="G365" s="333">
        <f t="shared" si="5"/>
        <v>7751.8299999999872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286</v>
      </c>
      <c r="B366" s="330">
        <v>30</v>
      </c>
      <c r="C366" s="298">
        <v>46112</v>
      </c>
      <c r="D366" s="298" t="s">
        <v>209</v>
      </c>
      <c r="E366" s="331">
        <v>400</v>
      </c>
      <c r="F366" s="331"/>
      <c r="G366" s="333">
        <f t="shared" si="5"/>
        <v>7796.8299999999872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286</v>
      </c>
      <c r="B367" s="330">
        <v>31</v>
      </c>
      <c r="C367" s="298">
        <v>46112</v>
      </c>
      <c r="D367" s="298" t="s">
        <v>210</v>
      </c>
      <c r="E367" s="331">
        <v>375</v>
      </c>
      <c r="F367" s="331"/>
      <c r="G367" s="333">
        <f t="shared" si="5"/>
        <v>8196.8299999999872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286</v>
      </c>
      <c r="B368" s="330">
        <v>32</v>
      </c>
      <c r="C368" s="298">
        <v>46112</v>
      </c>
      <c r="D368" s="298" t="s">
        <v>211</v>
      </c>
      <c r="E368" s="331">
        <v>100</v>
      </c>
      <c r="F368" s="331"/>
      <c r="G368" s="333">
        <f t="shared" si="5"/>
        <v>8571.8299999999872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286</v>
      </c>
      <c r="B369" s="330">
        <v>33</v>
      </c>
      <c r="C369" s="298">
        <v>46112</v>
      </c>
      <c r="D369" s="298" t="s">
        <v>212</v>
      </c>
      <c r="E369" s="331">
        <v>85</v>
      </c>
      <c r="F369" s="331"/>
      <c r="G369" s="333">
        <f t="shared" si="5"/>
        <v>8671.8299999999872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286</v>
      </c>
      <c r="B370" s="330">
        <v>34</v>
      </c>
      <c r="C370" s="298">
        <v>46112</v>
      </c>
      <c r="D370" s="298" t="s">
        <v>213</v>
      </c>
      <c r="E370" s="331">
        <v>230</v>
      </c>
      <c r="F370" s="331"/>
      <c r="G370" s="333">
        <f t="shared" si="5"/>
        <v>8756.8299999999872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286</v>
      </c>
      <c r="B371" s="330">
        <v>35</v>
      </c>
      <c r="C371" s="298">
        <v>46112</v>
      </c>
      <c r="D371" s="298" t="s">
        <v>214</v>
      </c>
      <c r="E371" s="331">
        <v>45</v>
      </c>
      <c r="F371" s="331"/>
      <c r="G371" s="333">
        <f t="shared" si="5"/>
        <v>8986.8299999999872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6</v>
      </c>
      <c r="C372" s="298">
        <v>46112</v>
      </c>
      <c r="D372" s="298" t="s">
        <v>378</v>
      </c>
      <c r="E372" s="331">
        <v>40</v>
      </c>
      <c r="F372" s="331"/>
      <c r="G372" s="333">
        <f t="shared" si="5"/>
        <v>9031.8299999999872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294</v>
      </c>
      <c r="B373" s="330">
        <v>42</v>
      </c>
      <c r="C373" s="298">
        <v>46112</v>
      </c>
      <c r="D373" s="298" t="s">
        <v>200</v>
      </c>
      <c r="E373" s="331">
        <v>59</v>
      </c>
      <c r="F373" s="331"/>
      <c r="G373" s="333">
        <f t="shared" si="5"/>
        <v>9071.8299999999872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294</v>
      </c>
      <c r="B374" s="330">
        <v>43</v>
      </c>
      <c r="C374" s="298">
        <v>46112</v>
      </c>
      <c r="D374" s="298" t="s">
        <v>201</v>
      </c>
      <c r="E374" s="331">
        <v>42.84</v>
      </c>
      <c r="F374" s="331"/>
      <c r="G374" s="333">
        <f t="shared" si="5"/>
        <v>9130.8299999999872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6</v>
      </c>
      <c r="C375" s="298">
        <v>46112</v>
      </c>
      <c r="D375" s="298" t="s">
        <v>300</v>
      </c>
      <c r="E375" s="331">
        <v>57.21</v>
      </c>
      <c r="F375" s="331"/>
      <c r="G375" s="333">
        <f t="shared" si="5"/>
        <v>9173.6699999999873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8</v>
      </c>
      <c r="C376" s="298">
        <v>46112</v>
      </c>
      <c r="D376" s="298" t="s">
        <v>296</v>
      </c>
      <c r="E376" s="331">
        <v>11.18</v>
      </c>
      <c r="F376" s="331"/>
      <c r="G376" s="333">
        <f t="shared" si="5"/>
        <v>9230.8799999999865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294</v>
      </c>
      <c r="B377" s="330">
        <v>10</v>
      </c>
      <c r="C377" s="298">
        <v>46112</v>
      </c>
      <c r="D377" s="298" t="s">
        <v>176</v>
      </c>
      <c r="E377" s="331">
        <v>17.899999999999999</v>
      </c>
      <c r="F377" s="331"/>
      <c r="G377" s="333">
        <f t="shared" si="5"/>
        <v>9242.0599999999868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2</v>
      </c>
      <c r="C378" s="298">
        <v>46111</v>
      </c>
      <c r="D378" s="298" t="s">
        <v>334</v>
      </c>
      <c r="E378" s="331">
        <v>23.83</v>
      </c>
      <c r="F378" s="331"/>
      <c r="G378" s="333">
        <f t="shared" si="5"/>
        <v>9259.9599999999864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291</v>
      </c>
      <c r="B379" s="330">
        <v>38</v>
      </c>
      <c r="C379" s="298">
        <v>46111</v>
      </c>
      <c r="D379" s="299" t="s">
        <v>293</v>
      </c>
      <c r="E379" s="331"/>
      <c r="F379" s="331">
        <v>4278.1400000000003</v>
      </c>
      <c r="G379" s="333">
        <f t="shared" si="5"/>
        <v>9283.7899999999863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3</v>
      </c>
      <c r="C380" s="298">
        <v>46111</v>
      </c>
      <c r="D380" s="299" t="s">
        <v>351</v>
      </c>
      <c r="E380" s="331">
        <v>30</v>
      </c>
      <c r="F380" s="331"/>
      <c r="G380" s="333">
        <f t="shared" si="5"/>
        <v>5005.649999999986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6</v>
      </c>
      <c r="C381" s="298">
        <v>46111</v>
      </c>
      <c r="D381" s="299" t="s">
        <v>300</v>
      </c>
      <c r="E381" s="331">
        <v>15.96</v>
      </c>
      <c r="F381" s="331"/>
      <c r="G381" s="333">
        <f t="shared" si="5"/>
        <v>5035.649999999986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3</v>
      </c>
      <c r="C382" s="298">
        <v>46111</v>
      </c>
      <c r="D382" s="299" t="s">
        <v>379</v>
      </c>
      <c r="E382" s="331">
        <v>18.96</v>
      </c>
      <c r="F382" s="331"/>
      <c r="G382" s="333">
        <f t="shared" si="5"/>
        <v>5051.609999999986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1</v>
      </c>
      <c r="C383" s="298">
        <v>46110</v>
      </c>
      <c r="D383" s="299" t="s">
        <v>311</v>
      </c>
      <c r="E383" s="331">
        <v>144.22</v>
      </c>
      <c r="F383" s="331"/>
      <c r="G383" s="333">
        <f t="shared" si="5"/>
        <v>5070.5699999999861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7</v>
      </c>
      <c r="C384" s="298">
        <v>46110</v>
      </c>
      <c r="D384" s="299" t="s">
        <v>380</v>
      </c>
      <c r="E384" s="331">
        <v>181.04</v>
      </c>
      <c r="F384" s="331"/>
      <c r="G384" s="333">
        <f t="shared" si="5"/>
        <v>5214.7899999999863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6</v>
      </c>
      <c r="C385" s="298">
        <v>46110</v>
      </c>
      <c r="D385" s="299" t="s">
        <v>381</v>
      </c>
      <c r="E385" s="331">
        <v>196.9</v>
      </c>
      <c r="F385" s="331"/>
      <c r="G385" s="333">
        <f t="shared" si="5"/>
        <v>5395.8299999999863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3</v>
      </c>
      <c r="C386" s="298">
        <v>46110</v>
      </c>
      <c r="D386" s="299" t="s">
        <v>382</v>
      </c>
      <c r="E386" s="331">
        <v>7.5</v>
      </c>
      <c r="F386" s="331"/>
      <c r="G386" s="333">
        <f t="shared" si="5"/>
        <v>5592.7299999999859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8</v>
      </c>
      <c r="C387" s="298">
        <v>46109</v>
      </c>
      <c r="D387" s="299" t="s">
        <v>319</v>
      </c>
      <c r="E387" s="331">
        <v>11.7</v>
      </c>
      <c r="F387" s="331"/>
      <c r="G387" s="333">
        <f t="shared" si="5"/>
        <v>5600.2299999999859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2</v>
      </c>
      <c r="C388" s="298">
        <v>46109</v>
      </c>
      <c r="D388" s="299" t="s">
        <v>308</v>
      </c>
      <c r="E388" s="331">
        <v>210.76</v>
      </c>
      <c r="F388" s="331"/>
      <c r="G388" s="333">
        <f t="shared" si="5"/>
        <v>5611.9299999999857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4</v>
      </c>
      <c r="C389" s="298">
        <v>46109</v>
      </c>
      <c r="D389" s="299" t="s">
        <v>310</v>
      </c>
      <c r="E389" s="331">
        <v>46.9</v>
      </c>
      <c r="F389" s="331"/>
      <c r="G389" s="333">
        <f t="shared" si="5"/>
        <v>5822.689999999986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1</v>
      </c>
      <c r="C390" s="298">
        <v>46109</v>
      </c>
      <c r="D390" s="299" t="s">
        <v>329</v>
      </c>
      <c r="E390" s="331">
        <v>179.1</v>
      </c>
      <c r="F390" s="331"/>
      <c r="G390" s="333">
        <f t="shared" si="5"/>
        <v>5869.5899999999856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8</v>
      </c>
      <c r="C391" s="298">
        <v>46109</v>
      </c>
      <c r="D391" s="299" t="s">
        <v>308</v>
      </c>
      <c r="E391" s="331">
        <v>31.97</v>
      </c>
      <c r="F391" s="331"/>
      <c r="G391" s="333">
        <f t="shared" si="5"/>
        <v>6048.689999999986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8</v>
      </c>
      <c r="C392" s="298">
        <v>46109</v>
      </c>
      <c r="D392" s="299" t="s">
        <v>308</v>
      </c>
      <c r="E392" s="331">
        <v>12.19</v>
      </c>
      <c r="F392" s="331"/>
      <c r="G392" s="333">
        <f t="shared" si="5"/>
        <v>6080.6599999999862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291</v>
      </c>
      <c r="B393" s="330">
        <v>41</v>
      </c>
      <c r="C393" s="298">
        <v>46108</v>
      </c>
      <c r="D393" s="299" t="s">
        <v>383</v>
      </c>
      <c r="E393" s="331"/>
      <c r="F393" s="331">
        <v>400</v>
      </c>
      <c r="G393" s="333">
        <f t="shared" si="5"/>
        <v>6092.8499999999858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2</v>
      </c>
      <c r="C394" s="298">
        <v>46108</v>
      </c>
      <c r="D394" s="299" t="s">
        <v>301</v>
      </c>
      <c r="E394" s="331">
        <v>19.5</v>
      </c>
      <c r="F394" s="331"/>
      <c r="G394" s="333">
        <f t="shared" si="5"/>
        <v>5692.8499999999858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2</v>
      </c>
      <c r="C395" s="298">
        <v>46108</v>
      </c>
      <c r="D395" s="299" t="s">
        <v>296</v>
      </c>
      <c r="E395" s="331">
        <v>11.48</v>
      </c>
      <c r="F395" s="331"/>
      <c r="G395" s="333">
        <f t="shared" si="5"/>
        <v>5712.3499999999858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8</v>
      </c>
      <c r="C396" s="298">
        <v>46108</v>
      </c>
      <c r="D396" s="299" t="s">
        <v>334</v>
      </c>
      <c r="E396" s="331">
        <v>11.46</v>
      </c>
      <c r="F396" s="331"/>
      <c r="G396" s="333">
        <f t="shared" si="5"/>
        <v>5723.8299999999854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4</v>
      </c>
      <c r="C397" s="298">
        <v>46108</v>
      </c>
      <c r="D397" s="299" t="s">
        <v>334</v>
      </c>
      <c r="E397" s="331">
        <v>38.21</v>
      </c>
      <c r="F397" s="331"/>
      <c r="G397" s="333">
        <f t="shared" si="5"/>
        <v>5735.2899999999854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2</v>
      </c>
      <c r="C398" s="298">
        <v>46108</v>
      </c>
      <c r="D398" s="299" t="s">
        <v>384</v>
      </c>
      <c r="E398" s="331">
        <v>69.95</v>
      </c>
      <c r="F398" s="331"/>
      <c r="G398" s="333">
        <f t="shared" si="5"/>
        <v>5773.4999999999854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3</v>
      </c>
      <c r="C399" s="298">
        <v>46108</v>
      </c>
      <c r="D399" s="299" t="s">
        <v>348</v>
      </c>
      <c r="E399" s="331">
        <v>10.78</v>
      </c>
      <c r="F399" s="331"/>
      <c r="G399" s="333">
        <f t="shared" si="5"/>
        <v>5843.4499999999853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6</v>
      </c>
      <c r="C400" s="298">
        <v>46108</v>
      </c>
      <c r="D400" s="299" t="s">
        <v>300</v>
      </c>
      <c r="E400" s="331">
        <v>15.84</v>
      </c>
      <c r="F400" s="331"/>
      <c r="G400" s="333">
        <f t="shared" si="5"/>
        <v>5854.229999999985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8</v>
      </c>
      <c r="C401" s="298">
        <v>46108</v>
      </c>
      <c r="D401" s="299" t="s">
        <v>385</v>
      </c>
      <c r="E401" s="331">
        <v>22.48</v>
      </c>
      <c r="F401" s="331"/>
      <c r="G401" s="333">
        <f t="shared" si="5"/>
        <v>5870.0699999999852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2</v>
      </c>
      <c r="C402" s="298">
        <v>46107</v>
      </c>
      <c r="D402" s="299" t="s">
        <v>358</v>
      </c>
      <c r="E402" s="331">
        <v>11.17</v>
      </c>
      <c r="F402" s="331"/>
      <c r="G402" s="333">
        <f t="shared" si="5"/>
        <v>5892.5499999999847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2</v>
      </c>
      <c r="C403" s="298">
        <v>46107</v>
      </c>
      <c r="D403" s="299" t="s">
        <v>386</v>
      </c>
      <c r="E403" s="331">
        <v>14.38</v>
      </c>
      <c r="F403" s="331"/>
      <c r="G403" s="333">
        <f t="shared" si="5"/>
        <v>5903.7199999999848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8</v>
      </c>
      <c r="C404" s="298">
        <v>46107</v>
      </c>
      <c r="D404" s="299" t="s">
        <v>387</v>
      </c>
      <c r="E404" s="331">
        <v>45</v>
      </c>
      <c r="F404" s="331"/>
      <c r="G404" s="333">
        <f t="shared" si="5"/>
        <v>5918.0999999999849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2</v>
      </c>
      <c r="C405" s="298">
        <v>46107</v>
      </c>
      <c r="D405" s="299" t="s">
        <v>324</v>
      </c>
      <c r="E405" s="331">
        <v>9.0299999999999994</v>
      </c>
      <c r="F405" s="331"/>
      <c r="G405" s="333">
        <f t="shared" si="5"/>
        <v>5963.0999999999849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2</v>
      </c>
      <c r="C406" s="298">
        <v>46107</v>
      </c>
      <c r="D406" s="299" t="s">
        <v>301</v>
      </c>
      <c r="E406" s="331">
        <v>30</v>
      </c>
      <c r="F406" s="331"/>
      <c r="G406" s="333">
        <f t="shared" si="5"/>
        <v>5972.1299999999846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6</v>
      </c>
      <c r="C407" s="298">
        <v>46106</v>
      </c>
      <c r="D407" s="299" t="s">
        <v>388</v>
      </c>
      <c r="E407" s="331">
        <v>12</v>
      </c>
      <c r="F407" s="331"/>
      <c r="G407" s="333">
        <f t="shared" si="5"/>
        <v>6002.1299999999846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6</v>
      </c>
      <c r="C408" s="298">
        <v>46106</v>
      </c>
      <c r="D408" s="299" t="s">
        <v>389</v>
      </c>
      <c r="E408" s="331">
        <v>20</v>
      </c>
      <c r="F408" s="331"/>
      <c r="G408" s="333">
        <f t="shared" si="5"/>
        <v>6014.1299999999846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2</v>
      </c>
      <c r="C409" s="298">
        <v>46106</v>
      </c>
      <c r="D409" s="299" t="s">
        <v>296</v>
      </c>
      <c r="E409" s="331">
        <v>21.05</v>
      </c>
      <c r="F409" s="331"/>
      <c r="G409" s="333">
        <f t="shared" si="5"/>
        <v>6034.1299999999846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4</v>
      </c>
      <c r="C410" s="298">
        <v>46106</v>
      </c>
      <c r="D410" s="299" t="s">
        <v>296</v>
      </c>
      <c r="E410" s="331">
        <v>38.58</v>
      </c>
      <c r="F410" s="331"/>
      <c r="G410" s="333">
        <f t="shared" si="5"/>
        <v>6055.1799999999848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294</v>
      </c>
      <c r="B411" s="330">
        <v>12</v>
      </c>
      <c r="C411" s="298">
        <v>46106</v>
      </c>
      <c r="D411" s="299" t="s">
        <v>314</v>
      </c>
      <c r="E411" s="331">
        <v>204.47</v>
      </c>
      <c r="F411" s="331"/>
      <c r="G411" s="333">
        <f t="shared" si="5"/>
        <v>6093.7599999999848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294</v>
      </c>
      <c r="B412" s="330">
        <v>24</v>
      </c>
      <c r="C412" s="298">
        <v>46105</v>
      </c>
      <c r="D412" s="299" t="s">
        <v>861</v>
      </c>
      <c r="E412" s="331">
        <v>86.58</v>
      </c>
      <c r="F412" s="331"/>
      <c r="G412" s="333">
        <f t="shared" si="5"/>
        <v>6298.229999999985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6</v>
      </c>
      <c r="C413" s="298">
        <v>46105</v>
      </c>
      <c r="D413" s="299" t="s">
        <v>389</v>
      </c>
      <c r="E413" s="331">
        <v>20</v>
      </c>
      <c r="F413" s="331"/>
      <c r="G413" s="333">
        <f t="shared" si="5"/>
        <v>6384.8099999999849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2</v>
      </c>
      <c r="C414" s="298">
        <v>46105</v>
      </c>
      <c r="D414" s="299" t="s">
        <v>390</v>
      </c>
      <c r="E414" s="331">
        <v>15.29</v>
      </c>
      <c r="F414" s="331"/>
      <c r="G414" s="333">
        <f t="shared" si="5"/>
        <v>6404.8099999999849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8</v>
      </c>
      <c r="C415" s="298">
        <v>46105</v>
      </c>
      <c r="D415" s="299" t="s">
        <v>308</v>
      </c>
      <c r="E415" s="331">
        <v>47.99</v>
      </c>
      <c r="F415" s="331"/>
      <c r="G415" s="333">
        <f t="shared" si="5"/>
        <v>6420.0999999999849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294</v>
      </c>
      <c r="B416" s="330">
        <v>23</v>
      </c>
      <c r="C416" s="298">
        <v>46104</v>
      </c>
      <c r="D416" s="299" t="s">
        <v>67</v>
      </c>
      <c r="E416" s="331">
        <v>650.88</v>
      </c>
      <c r="F416" s="331"/>
      <c r="G416" s="333">
        <f t="shared" si="5"/>
        <v>6468.0899999999847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2</v>
      </c>
      <c r="C417" s="298">
        <v>46104</v>
      </c>
      <c r="D417" s="299" t="s">
        <v>391</v>
      </c>
      <c r="E417" s="331">
        <v>46</v>
      </c>
      <c r="F417" s="331"/>
      <c r="G417" s="333">
        <f t="shared" si="5"/>
        <v>7118.9699999999848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2</v>
      </c>
      <c r="C418" s="298">
        <v>46103</v>
      </c>
      <c r="D418" s="299" t="s">
        <v>392</v>
      </c>
      <c r="E418" s="331">
        <v>24.81</v>
      </c>
      <c r="F418" s="331"/>
      <c r="G418" s="333">
        <f t="shared" si="5"/>
        <v>7164.9699999999848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4</v>
      </c>
      <c r="C419" s="298">
        <v>46103</v>
      </c>
      <c r="D419" s="299" t="s">
        <v>296</v>
      </c>
      <c r="E419" s="331">
        <v>28.77</v>
      </c>
      <c r="F419" s="331"/>
      <c r="G419" s="333">
        <f t="shared" si="5"/>
        <v>7189.7799999999852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8</v>
      </c>
      <c r="C420" s="298">
        <v>46103</v>
      </c>
      <c r="D420" s="299" t="s">
        <v>296</v>
      </c>
      <c r="E420" s="331">
        <v>11.9</v>
      </c>
      <c r="F420" s="331"/>
      <c r="G420" s="333">
        <f t="shared" si="5"/>
        <v>7218.5499999999856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1</v>
      </c>
      <c r="C421" s="298">
        <v>46103</v>
      </c>
      <c r="D421" s="299" t="s">
        <v>300</v>
      </c>
      <c r="E421" s="331">
        <v>42.59</v>
      </c>
      <c r="F421" s="331"/>
      <c r="G421" s="333">
        <f t="shared" si="5"/>
        <v>7230.4499999999853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6</v>
      </c>
      <c r="C422" s="298">
        <v>46103</v>
      </c>
      <c r="D422" s="299" t="s">
        <v>300</v>
      </c>
      <c r="E422" s="331">
        <v>17.579999999999998</v>
      </c>
      <c r="F422" s="331"/>
      <c r="G422" s="333">
        <f t="shared" si="5"/>
        <v>7273.0399999999854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1</v>
      </c>
      <c r="C423" s="298">
        <v>46103</v>
      </c>
      <c r="D423" s="299" t="s">
        <v>300</v>
      </c>
      <c r="E423" s="331">
        <v>11.99</v>
      </c>
      <c r="F423" s="331"/>
      <c r="G423" s="333">
        <f t="shared" si="5"/>
        <v>7290.6199999999853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1</v>
      </c>
      <c r="C424" s="298">
        <v>46103</v>
      </c>
      <c r="D424" s="299" t="s">
        <v>311</v>
      </c>
      <c r="E424" s="331">
        <v>81.31</v>
      </c>
      <c r="F424" s="331"/>
      <c r="G424" s="333">
        <f t="shared" si="5"/>
        <v>7302.6099999999851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1</v>
      </c>
      <c r="C425" s="298">
        <v>46103</v>
      </c>
      <c r="D425" s="299" t="s">
        <v>393</v>
      </c>
      <c r="E425" s="331">
        <v>38.44</v>
      </c>
      <c r="F425" s="331"/>
      <c r="G425" s="333">
        <f t="shared" si="5"/>
        <v>7383.9199999999855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2</v>
      </c>
      <c r="C426" s="298">
        <v>46103</v>
      </c>
      <c r="D426" s="299" t="s">
        <v>394</v>
      </c>
      <c r="E426" s="331">
        <v>35.700000000000003</v>
      </c>
      <c r="F426" s="331"/>
      <c r="G426" s="333">
        <f t="shared" si="5"/>
        <v>7422.3599999999851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6</v>
      </c>
      <c r="C427" s="298">
        <v>46102</v>
      </c>
      <c r="D427" s="299" t="s">
        <v>300</v>
      </c>
      <c r="E427" s="331">
        <v>10.64</v>
      </c>
      <c r="F427" s="331"/>
      <c r="G427" s="333">
        <f t="shared" si="5"/>
        <v>7458.0599999999849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1</v>
      </c>
      <c r="C428" s="298">
        <v>46102</v>
      </c>
      <c r="D428" s="299" t="s">
        <v>300</v>
      </c>
      <c r="E428" s="331">
        <v>28.69</v>
      </c>
      <c r="F428" s="331"/>
      <c r="G428" s="333">
        <f t="shared" si="5"/>
        <v>7468.6999999999853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3</v>
      </c>
      <c r="C429" s="298">
        <v>46102</v>
      </c>
      <c r="D429" s="299" t="s">
        <v>348</v>
      </c>
      <c r="E429" s="331">
        <v>11.59</v>
      </c>
      <c r="F429" s="331"/>
      <c r="G429" s="333">
        <f t="shared" si="5"/>
        <v>7497.3899999999849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291</v>
      </c>
      <c r="B430" s="330">
        <v>41</v>
      </c>
      <c r="C430" s="298">
        <v>46102</v>
      </c>
      <c r="D430" s="299" t="s">
        <v>383</v>
      </c>
      <c r="E430" s="331"/>
      <c r="F430" s="331">
        <v>400</v>
      </c>
      <c r="G430" s="333">
        <f t="shared" si="5"/>
        <v>7508.979999999985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5</v>
      </c>
      <c r="C431" s="298">
        <v>46102</v>
      </c>
      <c r="D431" s="299" t="s">
        <v>395</v>
      </c>
      <c r="E431" s="331">
        <v>170</v>
      </c>
      <c r="F431" s="331"/>
      <c r="G431" s="333">
        <f t="shared" si="5"/>
        <v>7108.979999999985</v>
      </c>
      <c r="H431" s="334" t="s">
        <v>298</v>
      </c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5</v>
      </c>
      <c r="C432" s="298">
        <v>46102</v>
      </c>
      <c r="D432" s="299" t="s">
        <v>354</v>
      </c>
      <c r="E432" s="331">
        <v>70</v>
      </c>
      <c r="F432" s="331"/>
      <c r="G432" s="333">
        <f t="shared" si="5"/>
        <v>7278.979999999985</v>
      </c>
      <c r="H432" s="334" t="s">
        <v>298</v>
      </c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5</v>
      </c>
      <c r="C433" s="298">
        <v>46102</v>
      </c>
      <c r="D433" s="299" t="s">
        <v>396</v>
      </c>
      <c r="E433" s="331">
        <v>40</v>
      </c>
      <c r="F433" s="331"/>
      <c r="G433" s="333">
        <f t="shared" ref="G433:G687" si="6">G434-E433+F433</f>
        <v>7348.979999999985</v>
      </c>
      <c r="H433" s="334" t="s">
        <v>298</v>
      </c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3</v>
      </c>
      <c r="C434" s="298">
        <v>46102</v>
      </c>
      <c r="D434" s="299" t="s">
        <v>348</v>
      </c>
      <c r="E434" s="331">
        <v>25</v>
      </c>
      <c r="F434" s="331"/>
      <c r="G434" s="333">
        <f t="shared" si="6"/>
        <v>7388.979999999985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1</v>
      </c>
      <c r="C435" s="298">
        <v>46102</v>
      </c>
      <c r="D435" s="299" t="s">
        <v>304</v>
      </c>
      <c r="E435" s="331">
        <v>65.19</v>
      </c>
      <c r="F435" s="331"/>
      <c r="G435" s="333">
        <f t="shared" si="6"/>
        <v>7413.979999999985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4</v>
      </c>
      <c r="C436" s="298">
        <v>46102</v>
      </c>
      <c r="D436" s="299" t="s">
        <v>310</v>
      </c>
      <c r="E436" s="331">
        <v>37.450000000000003</v>
      </c>
      <c r="F436" s="331"/>
      <c r="G436" s="333">
        <f t="shared" si="6"/>
        <v>7479.1699999999846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8</v>
      </c>
      <c r="C437" s="298">
        <v>46101</v>
      </c>
      <c r="D437" s="299" t="s">
        <v>356</v>
      </c>
      <c r="E437" s="331">
        <v>65.099999999999994</v>
      </c>
      <c r="F437" s="331"/>
      <c r="G437" s="333">
        <f t="shared" si="6"/>
        <v>7516.6199999999844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294</v>
      </c>
      <c r="B438" s="330">
        <v>22</v>
      </c>
      <c r="C438" s="298">
        <v>46101</v>
      </c>
      <c r="D438" s="299" t="s">
        <v>323</v>
      </c>
      <c r="E438" s="331">
        <v>20.22</v>
      </c>
      <c r="F438" s="331"/>
      <c r="G438" s="333">
        <f t="shared" si="6"/>
        <v>7581.7199999999848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6</v>
      </c>
      <c r="C439" s="298">
        <v>46101</v>
      </c>
      <c r="D439" s="299" t="s">
        <v>433</v>
      </c>
      <c r="E439" s="331">
        <v>-73</v>
      </c>
      <c r="F439" s="331"/>
      <c r="G439" s="333">
        <f t="shared" si="6"/>
        <v>7601.939999999985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6</v>
      </c>
      <c r="C440" s="298">
        <v>46101</v>
      </c>
      <c r="D440" s="299" t="s">
        <v>300</v>
      </c>
      <c r="E440" s="331">
        <v>34.68</v>
      </c>
      <c r="F440" s="331"/>
      <c r="G440" s="333">
        <f t="shared" si="6"/>
        <v>7528.939999999985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6</v>
      </c>
      <c r="C441" s="298">
        <v>46101</v>
      </c>
      <c r="D441" s="299" t="s">
        <v>397</v>
      </c>
      <c r="E441" s="331">
        <v>10.63</v>
      </c>
      <c r="F441" s="331"/>
      <c r="G441" s="333">
        <f t="shared" si="6"/>
        <v>7563.6199999999853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5</v>
      </c>
      <c r="C442" s="298">
        <v>46101</v>
      </c>
      <c r="D442" s="299" t="s">
        <v>398</v>
      </c>
      <c r="E442" s="331">
        <v>106.49</v>
      </c>
      <c r="F442" s="331"/>
      <c r="G442" s="333">
        <f t="shared" si="6"/>
        <v>7574.2499999999854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8</v>
      </c>
      <c r="C443" s="298">
        <v>46100</v>
      </c>
      <c r="D443" s="299" t="s">
        <v>357</v>
      </c>
      <c r="E443" s="331">
        <v>16.739999999999998</v>
      </c>
      <c r="F443" s="331"/>
      <c r="G443" s="333">
        <f t="shared" si="6"/>
        <v>7680.7399999999852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8</v>
      </c>
      <c r="C444" s="298">
        <v>46100</v>
      </c>
      <c r="D444" s="299" t="s">
        <v>399</v>
      </c>
      <c r="E444" s="331">
        <v>108.54</v>
      </c>
      <c r="F444" s="331"/>
      <c r="G444" s="333">
        <f t="shared" si="6"/>
        <v>7697.479999999985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294</v>
      </c>
      <c r="B445" s="330">
        <v>22</v>
      </c>
      <c r="C445" s="298">
        <v>46100</v>
      </c>
      <c r="D445" s="299" t="s">
        <v>835</v>
      </c>
      <c r="E445" s="331">
        <v>12.77</v>
      </c>
      <c r="F445" s="331"/>
      <c r="G445" s="333">
        <f t="shared" si="6"/>
        <v>7806.019999999985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8</v>
      </c>
      <c r="C446" s="298">
        <v>46100</v>
      </c>
      <c r="D446" s="299" t="s">
        <v>334</v>
      </c>
      <c r="E446" s="331">
        <v>28.33</v>
      </c>
      <c r="F446" s="331"/>
      <c r="G446" s="333">
        <f t="shared" si="6"/>
        <v>7818.7899999999854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2</v>
      </c>
      <c r="C447" s="298">
        <v>46100</v>
      </c>
      <c r="D447" s="299" t="s">
        <v>358</v>
      </c>
      <c r="E447" s="331">
        <v>17.45</v>
      </c>
      <c r="F447" s="331"/>
      <c r="G447" s="333">
        <f t="shared" si="6"/>
        <v>7847.1199999999853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294</v>
      </c>
      <c r="B448" s="330">
        <v>22</v>
      </c>
      <c r="C448" s="298">
        <v>46100</v>
      </c>
      <c r="D448" s="299" t="s">
        <v>328</v>
      </c>
      <c r="E448" s="331">
        <v>7.46</v>
      </c>
      <c r="F448" s="331"/>
      <c r="G448" s="333">
        <f t="shared" si="6"/>
        <v>7864.5699999999852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335</v>
      </c>
      <c r="B449" s="330" t="s">
        <v>335</v>
      </c>
      <c r="C449" s="298">
        <v>46100</v>
      </c>
      <c r="D449" s="299" t="s">
        <v>336</v>
      </c>
      <c r="E449" s="331">
        <v>172.29</v>
      </c>
      <c r="F449" s="331"/>
      <c r="G449" s="333">
        <f t="shared" si="6"/>
        <v>7872.0299999999852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294</v>
      </c>
      <c r="B450" s="330">
        <v>15</v>
      </c>
      <c r="C450" s="298">
        <v>46100</v>
      </c>
      <c r="D450" s="299" t="s">
        <v>185</v>
      </c>
      <c r="E450" s="331">
        <v>175.09</v>
      </c>
      <c r="F450" s="331"/>
      <c r="G450" s="333">
        <f t="shared" si="6"/>
        <v>8044.3199999999852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291</v>
      </c>
      <c r="B451" s="330">
        <v>39</v>
      </c>
      <c r="C451" s="298">
        <v>46100</v>
      </c>
      <c r="D451" s="299" t="s">
        <v>292</v>
      </c>
      <c r="E451" s="331"/>
      <c r="F451" s="331">
        <v>2763.78</v>
      </c>
      <c r="G451" s="333">
        <f t="shared" si="6"/>
        <v>8219.4099999999853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2</v>
      </c>
      <c r="C452" s="298">
        <v>46099</v>
      </c>
      <c r="D452" s="299" t="s">
        <v>400</v>
      </c>
      <c r="E452" s="331">
        <v>47.46</v>
      </c>
      <c r="F452" s="331"/>
      <c r="G452" s="333">
        <f t="shared" si="6"/>
        <v>5455.6299999999856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8</v>
      </c>
      <c r="C453" s="298">
        <v>46099</v>
      </c>
      <c r="D453" s="299" t="s">
        <v>400</v>
      </c>
      <c r="E453" s="331">
        <v>15.01</v>
      </c>
      <c r="F453" s="331"/>
      <c r="G453" s="333">
        <f t="shared" si="6"/>
        <v>5503.0899999999856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291</v>
      </c>
      <c r="B454" s="330">
        <v>40</v>
      </c>
      <c r="C454" s="298">
        <v>46099</v>
      </c>
      <c r="D454" s="299" t="s">
        <v>316</v>
      </c>
      <c r="E454" s="331"/>
      <c r="F454" s="331">
        <v>838.67</v>
      </c>
      <c r="G454" s="333">
        <f t="shared" si="6"/>
        <v>5518.0999999999858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2</v>
      </c>
      <c r="C455" s="298">
        <v>46099</v>
      </c>
      <c r="D455" s="299" t="s">
        <v>296</v>
      </c>
      <c r="E455" s="331">
        <v>14.67</v>
      </c>
      <c r="F455" s="331"/>
      <c r="G455" s="333">
        <f t="shared" si="6"/>
        <v>4679.4299999999857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4</v>
      </c>
      <c r="C456" s="298">
        <v>46099</v>
      </c>
      <c r="D456" s="299" t="s">
        <v>296</v>
      </c>
      <c r="E456" s="331">
        <v>40.22</v>
      </c>
      <c r="F456" s="331"/>
      <c r="G456" s="333">
        <f t="shared" si="6"/>
        <v>4694.0999999999858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8</v>
      </c>
      <c r="C457" s="298">
        <v>46099</v>
      </c>
      <c r="D457" s="299" t="s">
        <v>295</v>
      </c>
      <c r="E457" s="331">
        <v>3.49</v>
      </c>
      <c r="F457" s="331"/>
      <c r="G457" s="333">
        <f t="shared" si="6"/>
        <v>4734.3199999999861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294</v>
      </c>
      <c r="B458" s="330">
        <v>22</v>
      </c>
      <c r="C458" s="298">
        <v>46099</v>
      </c>
      <c r="D458" s="299" t="s">
        <v>401</v>
      </c>
      <c r="E458" s="331">
        <v>13.84</v>
      </c>
      <c r="F458" s="331"/>
      <c r="G458" s="333">
        <f t="shared" si="6"/>
        <v>4737.8099999999858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294</v>
      </c>
      <c r="B459" s="330">
        <v>17</v>
      </c>
      <c r="C459" s="298">
        <v>46098</v>
      </c>
      <c r="D459" s="299" t="s">
        <v>188</v>
      </c>
      <c r="E459" s="331">
        <v>42.65</v>
      </c>
      <c r="F459" s="331"/>
      <c r="G459" s="333">
        <f t="shared" si="6"/>
        <v>4751.649999999986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294</v>
      </c>
      <c r="B460" s="330">
        <v>23</v>
      </c>
      <c r="C460" s="298">
        <v>46098</v>
      </c>
      <c r="D460" s="299" t="s">
        <v>402</v>
      </c>
      <c r="E460" s="331">
        <v>529.46</v>
      </c>
      <c r="F460" s="331"/>
      <c r="G460" s="333">
        <f t="shared" si="6"/>
        <v>4794.2999999999856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294</v>
      </c>
      <c r="B461" s="330">
        <v>43</v>
      </c>
      <c r="C461" s="298">
        <v>46098</v>
      </c>
      <c r="D461" s="299" t="s">
        <v>333</v>
      </c>
      <c r="E461" s="331">
        <v>22.35</v>
      </c>
      <c r="F461" s="331"/>
      <c r="G461" s="333">
        <f t="shared" si="6"/>
        <v>5323.7599999999857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294</v>
      </c>
      <c r="B462" s="330">
        <v>42</v>
      </c>
      <c r="C462" s="298">
        <v>46098</v>
      </c>
      <c r="D462" s="299" t="s">
        <v>333</v>
      </c>
      <c r="E462" s="331">
        <v>37.25</v>
      </c>
      <c r="F462" s="331"/>
      <c r="G462" s="333">
        <f t="shared" si="6"/>
        <v>5346.109999999986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8</v>
      </c>
      <c r="C463" s="298">
        <v>46098</v>
      </c>
      <c r="D463" s="299" t="s">
        <v>319</v>
      </c>
      <c r="E463" s="331">
        <v>3.99</v>
      </c>
      <c r="F463" s="331"/>
      <c r="G463" s="333">
        <f t="shared" si="6"/>
        <v>5383.359999999986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8</v>
      </c>
      <c r="C464" s="298">
        <v>46098</v>
      </c>
      <c r="D464" s="299" t="s">
        <v>319</v>
      </c>
      <c r="E464" s="331">
        <v>24.47</v>
      </c>
      <c r="F464" s="331"/>
      <c r="G464" s="333">
        <f t="shared" si="6"/>
        <v>5387.3499999999858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294</v>
      </c>
      <c r="B465" s="330">
        <v>21</v>
      </c>
      <c r="C465" s="298">
        <v>46098</v>
      </c>
      <c r="D465" s="299" t="s">
        <v>194</v>
      </c>
      <c r="E465" s="331">
        <v>75.599999999999994</v>
      </c>
      <c r="F465" s="331"/>
      <c r="G465" s="333">
        <f t="shared" si="6"/>
        <v>5411.8199999999861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5</v>
      </c>
      <c r="C466" s="298">
        <v>46097</v>
      </c>
      <c r="D466" s="299" t="s">
        <v>340</v>
      </c>
      <c r="E466" s="331">
        <v>21.3</v>
      </c>
      <c r="F466" s="331"/>
      <c r="G466" s="333">
        <f t="shared" si="6"/>
        <v>5487.4199999999864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294</v>
      </c>
      <c r="B467" s="330">
        <v>11</v>
      </c>
      <c r="C467" s="298">
        <v>46097</v>
      </c>
      <c r="D467" s="299" t="s">
        <v>178</v>
      </c>
      <c r="E467" s="331">
        <v>267.91000000000003</v>
      </c>
      <c r="F467" s="331"/>
      <c r="G467" s="333">
        <f t="shared" si="6"/>
        <v>5508.7199999999866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287</v>
      </c>
      <c r="B468" s="330" t="s">
        <v>287</v>
      </c>
      <c r="C468" s="298">
        <v>46097</v>
      </c>
      <c r="D468" s="299" t="s">
        <v>403</v>
      </c>
      <c r="E468" s="331"/>
      <c r="F468" s="331">
        <v>80</v>
      </c>
      <c r="G468" s="333">
        <f t="shared" si="6"/>
        <v>5776.6299999999865</v>
      </c>
      <c r="H468" s="334" t="s">
        <v>298</v>
      </c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287</v>
      </c>
      <c r="B469" s="330" t="s">
        <v>287</v>
      </c>
      <c r="C469" s="298">
        <v>46097</v>
      </c>
      <c r="D469" s="299" t="s">
        <v>302</v>
      </c>
      <c r="E469" s="331">
        <v>80</v>
      </c>
      <c r="F469" s="331"/>
      <c r="G469" s="333">
        <f t="shared" si="6"/>
        <v>5696.6299999999865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4</v>
      </c>
      <c r="C470" s="298">
        <v>46097</v>
      </c>
      <c r="D470" s="299" t="s">
        <v>310</v>
      </c>
      <c r="E470" s="331">
        <v>42.47</v>
      </c>
      <c r="F470" s="331"/>
      <c r="G470" s="333">
        <f t="shared" si="6"/>
        <v>5776.6299999999865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2</v>
      </c>
      <c r="C471" s="298">
        <v>46097</v>
      </c>
      <c r="D471" s="299" t="s">
        <v>296</v>
      </c>
      <c r="E471" s="331">
        <v>11.18</v>
      </c>
      <c r="F471" s="331"/>
      <c r="G471" s="333">
        <f t="shared" si="6"/>
        <v>5819.0999999999867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2</v>
      </c>
      <c r="C472" s="298">
        <v>46096</v>
      </c>
      <c r="D472" s="299" t="s">
        <v>404</v>
      </c>
      <c r="E472" s="331">
        <v>38.67</v>
      </c>
      <c r="F472" s="331"/>
      <c r="G472" s="333">
        <f t="shared" si="6"/>
        <v>5830.279999999987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3</v>
      </c>
      <c r="C473" s="298">
        <v>46096</v>
      </c>
      <c r="D473" s="299" t="s">
        <v>348</v>
      </c>
      <c r="E473" s="331">
        <v>7.11</v>
      </c>
      <c r="F473" s="331"/>
      <c r="G473" s="333">
        <f t="shared" si="6"/>
        <v>5868.9499999999871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1</v>
      </c>
      <c r="C474" s="298">
        <v>46096</v>
      </c>
      <c r="D474" s="299" t="s">
        <v>304</v>
      </c>
      <c r="E474" s="331">
        <v>126.64</v>
      </c>
      <c r="F474" s="331"/>
      <c r="G474" s="333">
        <f t="shared" si="6"/>
        <v>5876.0599999999868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1</v>
      </c>
      <c r="C475" s="298">
        <v>46096</v>
      </c>
      <c r="D475" s="299" t="s">
        <v>311</v>
      </c>
      <c r="E475" s="331">
        <v>125.2</v>
      </c>
      <c r="F475" s="331"/>
      <c r="G475" s="333">
        <f t="shared" si="6"/>
        <v>6002.6999999999871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1</v>
      </c>
      <c r="C476" s="298">
        <v>46096</v>
      </c>
      <c r="D476" s="299" t="s">
        <v>306</v>
      </c>
      <c r="E476" s="331">
        <v>37.159999999999997</v>
      </c>
      <c r="F476" s="331"/>
      <c r="G476" s="333">
        <f t="shared" si="6"/>
        <v>6127.8999999999869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294</v>
      </c>
      <c r="B477" s="330">
        <v>16</v>
      </c>
      <c r="C477" s="298">
        <v>46096</v>
      </c>
      <c r="D477" s="299" t="s">
        <v>405</v>
      </c>
      <c r="E477" s="331">
        <v>713.06</v>
      </c>
      <c r="F477" s="331"/>
      <c r="G477" s="333">
        <f t="shared" si="6"/>
        <v>6165.0599999999868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5</v>
      </c>
      <c r="C478" s="298">
        <v>46095</v>
      </c>
      <c r="D478" s="299" t="s">
        <v>406</v>
      </c>
      <c r="E478" s="331">
        <v>24</v>
      </c>
      <c r="F478" s="331"/>
      <c r="G478" s="333">
        <f t="shared" si="6"/>
        <v>6878.1199999999862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3</v>
      </c>
      <c r="C479" s="298">
        <v>46095</v>
      </c>
      <c r="D479" s="299" t="s">
        <v>348</v>
      </c>
      <c r="E479" s="331">
        <v>14.58</v>
      </c>
      <c r="F479" s="331"/>
      <c r="G479" s="333">
        <f t="shared" si="6"/>
        <v>6902.1199999999862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291</v>
      </c>
      <c r="B480" s="330">
        <v>41</v>
      </c>
      <c r="C480" s="298">
        <v>46094</v>
      </c>
      <c r="D480" s="299" t="s">
        <v>407</v>
      </c>
      <c r="E480" s="331"/>
      <c r="F480" s="331">
        <v>300</v>
      </c>
      <c r="G480" s="333">
        <f t="shared" si="6"/>
        <v>6916.6999999999862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1</v>
      </c>
      <c r="C481" s="298">
        <v>46094</v>
      </c>
      <c r="D481" s="299" t="s">
        <v>311</v>
      </c>
      <c r="E481" s="331">
        <v>17.71</v>
      </c>
      <c r="F481" s="331"/>
      <c r="G481" s="333">
        <f t="shared" si="6"/>
        <v>6616.6999999999862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4</v>
      </c>
      <c r="C482" s="298">
        <v>46094</v>
      </c>
      <c r="D482" s="299" t="s">
        <v>296</v>
      </c>
      <c r="E482" s="331">
        <v>31.56</v>
      </c>
      <c r="F482" s="331"/>
      <c r="G482" s="333">
        <f t="shared" si="6"/>
        <v>6634.4099999999862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2</v>
      </c>
      <c r="C483" s="298">
        <v>46094</v>
      </c>
      <c r="D483" s="299" t="s">
        <v>296</v>
      </c>
      <c r="E483" s="331">
        <v>34.79</v>
      </c>
      <c r="F483" s="331"/>
      <c r="G483" s="333">
        <f t="shared" si="6"/>
        <v>6665.9699999999866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2</v>
      </c>
      <c r="C484" s="298">
        <v>46094</v>
      </c>
      <c r="D484" s="299" t="s">
        <v>408</v>
      </c>
      <c r="E484" s="331">
        <v>23.9</v>
      </c>
      <c r="F484" s="331"/>
      <c r="G484" s="333">
        <f t="shared" si="6"/>
        <v>6700.7599999999866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3</v>
      </c>
      <c r="C485" s="298">
        <v>46094</v>
      </c>
      <c r="D485" s="299" t="s">
        <v>348</v>
      </c>
      <c r="E485" s="331">
        <v>7.26</v>
      </c>
      <c r="F485" s="331"/>
      <c r="G485" s="333">
        <f t="shared" si="6"/>
        <v>6724.6599999999862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5</v>
      </c>
      <c r="C486" s="298">
        <v>46094</v>
      </c>
      <c r="D486" s="299" t="s">
        <v>354</v>
      </c>
      <c r="E486" s="331">
        <v>85</v>
      </c>
      <c r="F486" s="331"/>
      <c r="G486" s="333">
        <f t="shared" si="6"/>
        <v>6731.9199999999864</v>
      </c>
      <c r="H486" s="334" t="s">
        <v>298</v>
      </c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8</v>
      </c>
      <c r="C487" s="298">
        <v>46093</v>
      </c>
      <c r="D487" s="299" t="s">
        <v>409</v>
      </c>
      <c r="E487" s="331">
        <v>51.22</v>
      </c>
      <c r="F487" s="331"/>
      <c r="G487" s="333">
        <f t="shared" si="6"/>
        <v>6816.9199999999864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2</v>
      </c>
      <c r="C488" s="298">
        <v>46093</v>
      </c>
      <c r="D488" s="299" t="s">
        <v>410</v>
      </c>
      <c r="E488" s="331">
        <v>57.43</v>
      </c>
      <c r="F488" s="331"/>
      <c r="G488" s="333">
        <f t="shared" si="6"/>
        <v>6868.1399999999867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2</v>
      </c>
      <c r="C489" s="298">
        <v>46093</v>
      </c>
      <c r="D489" s="299" t="s">
        <v>358</v>
      </c>
      <c r="E489" s="331">
        <v>17.45</v>
      </c>
      <c r="F489" s="331"/>
      <c r="G489" s="333">
        <f t="shared" si="6"/>
        <v>6925.569999999987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8</v>
      </c>
      <c r="C490" s="298">
        <v>46093</v>
      </c>
      <c r="D490" s="299" t="s">
        <v>319</v>
      </c>
      <c r="E490" s="331">
        <v>7.92</v>
      </c>
      <c r="F490" s="331"/>
      <c r="G490" s="333">
        <f t="shared" si="6"/>
        <v>6943.0199999999868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291</v>
      </c>
      <c r="B491" s="330">
        <v>38</v>
      </c>
      <c r="C491" s="298">
        <v>46093</v>
      </c>
      <c r="D491" s="299" t="s">
        <v>293</v>
      </c>
      <c r="E491" s="331"/>
      <c r="F491" s="331">
        <v>4726.92</v>
      </c>
      <c r="G491" s="333">
        <f t="shared" si="6"/>
        <v>6950.9399999999869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2</v>
      </c>
      <c r="C492" s="298">
        <v>46093</v>
      </c>
      <c r="D492" s="299" t="s">
        <v>386</v>
      </c>
      <c r="E492" s="331">
        <v>15</v>
      </c>
      <c r="F492" s="331"/>
      <c r="G492" s="333">
        <f t="shared" si="6"/>
        <v>2224.0199999999868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6</v>
      </c>
      <c r="C493" s="298">
        <v>46093</v>
      </c>
      <c r="D493" s="299" t="s">
        <v>411</v>
      </c>
      <c r="E493" s="331">
        <v>12</v>
      </c>
      <c r="F493" s="331"/>
      <c r="G493" s="333">
        <f t="shared" si="6"/>
        <v>2239.0199999999868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294</v>
      </c>
      <c r="B494" s="330">
        <v>19</v>
      </c>
      <c r="C494" s="298">
        <v>46093</v>
      </c>
      <c r="D494" s="299" t="s">
        <v>191</v>
      </c>
      <c r="E494" s="331">
        <v>200</v>
      </c>
      <c r="F494" s="331"/>
      <c r="G494" s="333">
        <f t="shared" si="6"/>
        <v>2251.0199999999868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6</v>
      </c>
      <c r="C495" s="298">
        <v>46092</v>
      </c>
      <c r="D495" s="299" t="s">
        <v>412</v>
      </c>
      <c r="E495" s="331">
        <v>-10.050000000000001</v>
      </c>
      <c r="F495" s="331"/>
      <c r="G495" s="333">
        <f t="shared" si="6"/>
        <v>2451.0199999999868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6</v>
      </c>
      <c r="C496" s="298">
        <v>46092</v>
      </c>
      <c r="D496" s="299" t="s">
        <v>413</v>
      </c>
      <c r="E496" s="331">
        <v>25</v>
      </c>
      <c r="F496" s="331"/>
      <c r="G496" s="333">
        <f t="shared" si="6"/>
        <v>2440.9699999999866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2</v>
      </c>
      <c r="C497" s="298">
        <v>46092</v>
      </c>
      <c r="D497" s="299" t="s">
        <v>301</v>
      </c>
      <c r="E497" s="331">
        <v>-9</v>
      </c>
      <c r="F497" s="331"/>
      <c r="G497" s="333">
        <f t="shared" si="6"/>
        <v>2465.9699999999866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291</v>
      </c>
      <c r="B498" s="330">
        <v>41</v>
      </c>
      <c r="C498" s="298">
        <v>46092</v>
      </c>
      <c r="D498" s="299" t="s">
        <v>407</v>
      </c>
      <c r="E498" s="331"/>
      <c r="F498" s="331">
        <v>500</v>
      </c>
      <c r="G498" s="333">
        <f t="shared" si="6"/>
        <v>2456.9699999999866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2</v>
      </c>
      <c r="C499" s="298">
        <v>46092</v>
      </c>
      <c r="D499" s="299" t="s">
        <v>296</v>
      </c>
      <c r="E499" s="331">
        <v>16.170000000000002</v>
      </c>
      <c r="F499" s="331"/>
      <c r="G499" s="333">
        <f t="shared" si="6"/>
        <v>1956.9699999999864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294</v>
      </c>
      <c r="B500" s="330">
        <v>22</v>
      </c>
      <c r="C500" s="298">
        <v>46092</v>
      </c>
      <c r="D500" s="299" t="s">
        <v>352</v>
      </c>
      <c r="E500" s="331">
        <v>19.16</v>
      </c>
      <c r="F500" s="331"/>
      <c r="G500" s="333">
        <f t="shared" si="6"/>
        <v>1973.1399999999865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335</v>
      </c>
      <c r="B501" s="330" t="s">
        <v>335</v>
      </c>
      <c r="C501" s="298">
        <v>46091</v>
      </c>
      <c r="D501" s="299" t="s">
        <v>447</v>
      </c>
      <c r="E501" s="331">
        <v>47.28</v>
      </c>
      <c r="F501" s="331"/>
      <c r="G501" s="333">
        <f t="shared" si="6"/>
        <v>1992.2999999999865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294</v>
      </c>
      <c r="B502" s="330">
        <v>13</v>
      </c>
      <c r="C502" s="298">
        <v>46091</v>
      </c>
      <c r="D502" s="299" t="s">
        <v>182</v>
      </c>
      <c r="E502" s="331">
        <v>134.93</v>
      </c>
      <c r="F502" s="331"/>
      <c r="G502" s="333">
        <f t="shared" si="6"/>
        <v>2039.5799999999865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8</v>
      </c>
      <c r="C503" s="298">
        <v>46091</v>
      </c>
      <c r="D503" s="299" t="s">
        <v>295</v>
      </c>
      <c r="E503" s="331">
        <v>7.44</v>
      </c>
      <c r="F503" s="331"/>
      <c r="G503" s="333">
        <f t="shared" si="6"/>
        <v>2174.5099999999866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4</v>
      </c>
      <c r="C504" s="298">
        <v>46091</v>
      </c>
      <c r="D504" s="299" t="s">
        <v>295</v>
      </c>
      <c r="E504" s="331">
        <v>29.53</v>
      </c>
      <c r="F504" s="331"/>
      <c r="G504" s="333">
        <f t="shared" si="6"/>
        <v>2181.9499999999866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4</v>
      </c>
      <c r="C505" s="298">
        <v>46091</v>
      </c>
      <c r="D505" s="299" t="s">
        <v>310</v>
      </c>
      <c r="E505" s="331">
        <v>34.119999999999997</v>
      </c>
      <c r="F505" s="331"/>
      <c r="G505" s="333">
        <f t="shared" si="6"/>
        <v>2211.4799999999868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2</v>
      </c>
      <c r="C506" s="298">
        <v>46091</v>
      </c>
      <c r="D506" s="299" t="s">
        <v>414</v>
      </c>
      <c r="E506" s="331">
        <v>18.57</v>
      </c>
      <c r="F506" s="331"/>
      <c r="G506" s="333">
        <f t="shared" si="6"/>
        <v>2245.5999999999867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294</v>
      </c>
      <c r="B507" s="330">
        <v>16</v>
      </c>
      <c r="C507" s="298">
        <v>46091</v>
      </c>
      <c r="D507" s="299" t="s">
        <v>415</v>
      </c>
      <c r="E507" s="331">
        <v>107</v>
      </c>
      <c r="F507" s="331"/>
      <c r="G507" s="333">
        <f t="shared" si="6"/>
        <v>2264.1699999999869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294</v>
      </c>
      <c r="B508" s="330">
        <v>18</v>
      </c>
      <c r="C508" s="298">
        <v>46090</v>
      </c>
      <c r="D508" s="299" t="s">
        <v>361</v>
      </c>
      <c r="E508" s="331">
        <v>400</v>
      </c>
      <c r="F508" s="331"/>
      <c r="G508" s="333">
        <f t="shared" si="6"/>
        <v>2371.1699999999869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4</v>
      </c>
      <c r="C509" s="298">
        <v>46090</v>
      </c>
      <c r="D509" s="299" t="s">
        <v>296</v>
      </c>
      <c r="E509" s="331">
        <v>24.69</v>
      </c>
      <c r="F509" s="331"/>
      <c r="G509" s="333">
        <f t="shared" si="6"/>
        <v>2771.1699999999869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3</v>
      </c>
      <c r="C510" s="298">
        <v>46090</v>
      </c>
      <c r="D510" s="299" t="s">
        <v>416</v>
      </c>
      <c r="E510" s="331">
        <v>4.59</v>
      </c>
      <c r="F510" s="331"/>
      <c r="G510" s="333">
        <f t="shared" si="6"/>
        <v>2795.8599999999869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294</v>
      </c>
      <c r="B511" s="330">
        <v>9</v>
      </c>
      <c r="C511" s="298">
        <v>46090</v>
      </c>
      <c r="D511" s="299" t="s">
        <v>58</v>
      </c>
      <c r="E511" s="331">
        <v>1281.53</v>
      </c>
      <c r="F511" s="331"/>
      <c r="G511" s="333">
        <f t="shared" si="6"/>
        <v>2800.4499999999871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7</v>
      </c>
      <c r="C512" s="298">
        <v>46090</v>
      </c>
      <c r="D512" s="299" t="s">
        <v>338</v>
      </c>
      <c r="E512" s="331">
        <v>40.61</v>
      </c>
      <c r="F512" s="331"/>
      <c r="G512" s="333">
        <f t="shared" si="6"/>
        <v>4081.9799999999873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287</v>
      </c>
      <c r="B513" s="330" t="s">
        <v>287</v>
      </c>
      <c r="C513" s="298">
        <v>46090</v>
      </c>
      <c r="D513" s="299" t="s">
        <v>417</v>
      </c>
      <c r="E513" s="331">
        <v>380</v>
      </c>
      <c r="F513" s="331">
        <v>380</v>
      </c>
      <c r="G513" s="333">
        <f t="shared" si="6"/>
        <v>4122.5899999999874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2</v>
      </c>
      <c r="C514" s="298">
        <v>46090</v>
      </c>
      <c r="D514" s="299" t="s">
        <v>418</v>
      </c>
      <c r="E514" s="331">
        <v>15</v>
      </c>
      <c r="F514" s="331"/>
      <c r="G514" s="333">
        <f t="shared" si="6"/>
        <v>4122.5899999999874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2</v>
      </c>
      <c r="C515" s="298">
        <v>46090</v>
      </c>
      <c r="D515" s="299" t="s">
        <v>386</v>
      </c>
      <c r="E515" s="331">
        <v>15</v>
      </c>
      <c r="F515" s="331"/>
      <c r="G515" s="333">
        <f t="shared" si="6"/>
        <v>4137.5899999999874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6</v>
      </c>
      <c r="C516" s="298">
        <v>46090</v>
      </c>
      <c r="D516" s="299" t="s">
        <v>300</v>
      </c>
      <c r="E516" s="331">
        <v>70.66</v>
      </c>
      <c r="F516" s="331"/>
      <c r="G516" s="333">
        <f t="shared" si="6"/>
        <v>4152.5899999999874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1</v>
      </c>
      <c r="C517" s="298">
        <v>46089</v>
      </c>
      <c r="D517" s="299" t="s">
        <v>311</v>
      </c>
      <c r="E517" s="331">
        <v>109.77</v>
      </c>
      <c r="F517" s="331"/>
      <c r="G517" s="333">
        <f t="shared" si="6"/>
        <v>4223.2499999999873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6</v>
      </c>
      <c r="C518" s="298">
        <v>46089</v>
      </c>
      <c r="D518" s="299" t="s">
        <v>306</v>
      </c>
      <c r="E518" s="331">
        <v>9.3800000000000008</v>
      </c>
      <c r="F518" s="331"/>
      <c r="G518" s="333">
        <f t="shared" si="6"/>
        <v>4333.0199999999877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3</v>
      </c>
      <c r="C519" s="298">
        <v>46089</v>
      </c>
      <c r="D519" s="299" t="s">
        <v>419</v>
      </c>
      <c r="E519" s="331">
        <v>3.85</v>
      </c>
      <c r="F519" s="331"/>
      <c r="G519" s="333">
        <f t="shared" si="6"/>
        <v>4342.3999999999878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2</v>
      </c>
      <c r="C520" s="298">
        <v>46089</v>
      </c>
      <c r="D520" s="299" t="s">
        <v>404</v>
      </c>
      <c r="E520" s="331">
        <v>88.54</v>
      </c>
      <c r="F520" s="331"/>
      <c r="G520" s="333">
        <f t="shared" si="6"/>
        <v>4346.2499999999882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2</v>
      </c>
      <c r="C521" s="298">
        <v>46089</v>
      </c>
      <c r="D521" s="299" t="s">
        <v>358</v>
      </c>
      <c r="E521" s="331">
        <v>8.3800000000000008</v>
      </c>
      <c r="F521" s="331"/>
      <c r="G521" s="333">
        <f t="shared" si="6"/>
        <v>4434.7899999999881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2</v>
      </c>
      <c r="C522" s="298">
        <v>46089</v>
      </c>
      <c r="D522" s="299" t="s">
        <v>301</v>
      </c>
      <c r="E522" s="331">
        <v>39.549999999999997</v>
      </c>
      <c r="F522" s="331"/>
      <c r="G522" s="333">
        <f t="shared" si="6"/>
        <v>4443.1699999999882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4</v>
      </c>
      <c r="C523" s="298">
        <v>46089</v>
      </c>
      <c r="D523" s="299" t="s">
        <v>420</v>
      </c>
      <c r="E523" s="331">
        <v>31.68</v>
      </c>
      <c r="F523" s="331"/>
      <c r="G523" s="333">
        <f t="shared" si="6"/>
        <v>4482.7199999999884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8</v>
      </c>
      <c r="C524" s="298">
        <v>46088</v>
      </c>
      <c r="D524" s="299" t="s">
        <v>308</v>
      </c>
      <c r="E524" s="331">
        <v>24.65</v>
      </c>
      <c r="F524" s="331"/>
      <c r="G524" s="333">
        <f t="shared" si="6"/>
        <v>4514.3999999999887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2</v>
      </c>
      <c r="C525" s="298">
        <v>46088</v>
      </c>
      <c r="D525" s="299" t="s">
        <v>346</v>
      </c>
      <c r="E525" s="331">
        <v>11.04</v>
      </c>
      <c r="F525" s="331"/>
      <c r="G525" s="333">
        <f t="shared" si="6"/>
        <v>4539.0499999999884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8</v>
      </c>
      <c r="C526" s="298">
        <v>46088</v>
      </c>
      <c r="D526" s="299" t="s">
        <v>319</v>
      </c>
      <c r="E526" s="331">
        <v>11.5</v>
      </c>
      <c r="F526" s="331"/>
      <c r="G526" s="333">
        <f t="shared" si="6"/>
        <v>4550.0899999999883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8</v>
      </c>
      <c r="C527" s="298">
        <v>46088</v>
      </c>
      <c r="D527" s="299" t="s">
        <v>296</v>
      </c>
      <c r="E527" s="331">
        <v>12.44</v>
      </c>
      <c r="F527" s="331"/>
      <c r="G527" s="333">
        <f t="shared" si="6"/>
        <v>4561.5899999999883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4</v>
      </c>
      <c r="C528" s="298">
        <v>46088</v>
      </c>
      <c r="D528" s="299" t="s">
        <v>296</v>
      </c>
      <c r="E528" s="331">
        <v>23.62</v>
      </c>
      <c r="F528" s="331"/>
      <c r="G528" s="333">
        <f t="shared" si="6"/>
        <v>4574.0299999999879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2</v>
      </c>
      <c r="C529" s="298">
        <v>46088</v>
      </c>
      <c r="D529" s="299" t="s">
        <v>301</v>
      </c>
      <c r="E529" s="331">
        <v>36.049999999999997</v>
      </c>
      <c r="F529" s="331"/>
      <c r="G529" s="333">
        <f t="shared" si="6"/>
        <v>4597.6499999999878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294</v>
      </c>
      <c r="B530" s="330">
        <v>14</v>
      </c>
      <c r="C530" s="298">
        <v>46087</v>
      </c>
      <c r="D530" s="299" t="s">
        <v>366</v>
      </c>
      <c r="E530" s="331">
        <v>66.67</v>
      </c>
      <c r="F530" s="331"/>
      <c r="G530" s="333">
        <f t="shared" si="6"/>
        <v>4633.699999999988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2</v>
      </c>
      <c r="C531" s="298">
        <v>46087</v>
      </c>
      <c r="D531" s="299" t="s">
        <v>296</v>
      </c>
      <c r="E531" s="331">
        <v>17.850000000000001</v>
      </c>
      <c r="F531" s="331"/>
      <c r="G531" s="333">
        <f t="shared" si="6"/>
        <v>4700.3699999999881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1</v>
      </c>
      <c r="C532" s="298">
        <v>46087</v>
      </c>
      <c r="D532" s="299" t="s">
        <v>304</v>
      </c>
      <c r="E532" s="331">
        <v>112.13</v>
      </c>
      <c r="F532" s="331"/>
      <c r="G532" s="333">
        <f t="shared" si="6"/>
        <v>4718.2199999999884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3</v>
      </c>
      <c r="C533" s="298">
        <v>46087</v>
      </c>
      <c r="D533" s="299" t="s">
        <v>324</v>
      </c>
      <c r="E533" s="331">
        <v>7.31</v>
      </c>
      <c r="F533" s="331"/>
      <c r="G533" s="333">
        <f t="shared" si="6"/>
        <v>4830.3499999999885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291</v>
      </c>
      <c r="B534" s="330">
        <v>39</v>
      </c>
      <c r="C534" s="298">
        <v>46086</v>
      </c>
      <c r="D534" s="299" t="s">
        <v>292</v>
      </c>
      <c r="E534" s="331"/>
      <c r="F534" s="331">
        <v>2763.78</v>
      </c>
      <c r="G534" s="333">
        <f t="shared" si="6"/>
        <v>4837.6599999999889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4</v>
      </c>
      <c r="C535" s="298">
        <v>46086</v>
      </c>
      <c r="D535" s="299" t="s">
        <v>295</v>
      </c>
      <c r="E535" s="331">
        <v>31.52</v>
      </c>
      <c r="F535" s="331"/>
      <c r="G535" s="333">
        <f t="shared" si="6"/>
        <v>2073.8799999999892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2</v>
      </c>
      <c r="C536" s="298">
        <v>46086</v>
      </c>
      <c r="D536" s="299" t="s">
        <v>358</v>
      </c>
      <c r="E536" s="331">
        <v>14.86</v>
      </c>
      <c r="F536" s="331"/>
      <c r="G536" s="333">
        <f t="shared" si="6"/>
        <v>2105.3999999999892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8</v>
      </c>
      <c r="C537" s="298">
        <v>46086</v>
      </c>
      <c r="D537" s="299" t="s">
        <v>409</v>
      </c>
      <c r="E537" s="331">
        <v>44.99</v>
      </c>
      <c r="F537" s="331"/>
      <c r="G537" s="333">
        <f t="shared" si="6"/>
        <v>2120.2599999999893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2</v>
      </c>
      <c r="C538" s="298">
        <v>46085</v>
      </c>
      <c r="D538" s="299" t="s">
        <v>421</v>
      </c>
      <c r="E538" s="331">
        <v>15</v>
      </c>
      <c r="F538" s="331"/>
      <c r="G538" s="333">
        <f t="shared" si="6"/>
        <v>2165.2499999999891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2</v>
      </c>
      <c r="C539" s="298">
        <v>46085</v>
      </c>
      <c r="D539" s="299" t="s">
        <v>296</v>
      </c>
      <c r="E539" s="331">
        <v>10.84</v>
      </c>
      <c r="F539" s="331"/>
      <c r="G539" s="333">
        <f t="shared" si="6"/>
        <v>2180.2499999999891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294</v>
      </c>
      <c r="B540" s="330">
        <v>14</v>
      </c>
      <c r="C540" s="298">
        <v>46085</v>
      </c>
      <c r="D540" s="299" t="s">
        <v>367</v>
      </c>
      <c r="E540" s="331">
        <v>68.739999999999995</v>
      </c>
      <c r="F540" s="331"/>
      <c r="G540" s="333">
        <f t="shared" si="6"/>
        <v>2191.0899999999892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4</v>
      </c>
      <c r="C541" s="298">
        <v>46085</v>
      </c>
      <c r="D541" s="299" t="s">
        <v>310</v>
      </c>
      <c r="E541" s="331">
        <v>30.67</v>
      </c>
      <c r="F541" s="331"/>
      <c r="G541" s="333">
        <f t="shared" si="6"/>
        <v>2259.829999999989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294</v>
      </c>
      <c r="B542" s="330">
        <v>17</v>
      </c>
      <c r="C542" s="298">
        <v>46085</v>
      </c>
      <c r="D542" s="299" t="s">
        <v>370</v>
      </c>
      <c r="E542" s="331">
        <v>99</v>
      </c>
      <c r="F542" s="331"/>
      <c r="G542" s="333">
        <f t="shared" si="6"/>
        <v>2290.4999999999891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294</v>
      </c>
      <c r="B543" s="330">
        <v>21</v>
      </c>
      <c r="C543" s="298">
        <v>46084</v>
      </c>
      <c r="D543" s="299" t="s">
        <v>194</v>
      </c>
      <c r="E543" s="331">
        <v>40.72</v>
      </c>
      <c r="F543" s="331"/>
      <c r="G543" s="333">
        <f t="shared" si="6"/>
        <v>2389.4999999999891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284</v>
      </c>
      <c r="B544" s="330">
        <v>36</v>
      </c>
      <c r="C544" s="298">
        <v>46084</v>
      </c>
      <c r="D544" s="299" t="s">
        <v>374</v>
      </c>
      <c r="E544" s="331">
        <v>50</v>
      </c>
      <c r="F544" s="331"/>
      <c r="G544" s="333">
        <f t="shared" si="6"/>
        <v>2430.2199999999889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2</v>
      </c>
      <c r="C545" s="298">
        <v>46084</v>
      </c>
      <c r="D545" s="299" t="s">
        <v>296</v>
      </c>
      <c r="E545" s="331">
        <v>14.67</v>
      </c>
      <c r="F545" s="331"/>
      <c r="G545" s="333">
        <f t="shared" si="6"/>
        <v>2480.2199999999889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4</v>
      </c>
      <c r="C546" s="298">
        <v>46084</v>
      </c>
      <c r="D546" s="299" t="s">
        <v>296</v>
      </c>
      <c r="E546" s="331">
        <v>27.42</v>
      </c>
      <c r="F546" s="331"/>
      <c r="G546" s="333">
        <f t="shared" si="6"/>
        <v>2494.889999999989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6</v>
      </c>
      <c r="C547" s="298">
        <v>46084</v>
      </c>
      <c r="D547" s="299" t="s">
        <v>422</v>
      </c>
      <c r="E547" s="331">
        <v>106.27</v>
      </c>
      <c r="F547" s="331"/>
      <c r="G547" s="333">
        <f t="shared" si="6"/>
        <v>2522.309999999989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6</v>
      </c>
      <c r="C548" s="298">
        <v>46084</v>
      </c>
      <c r="D548" s="299" t="s">
        <v>422</v>
      </c>
      <c r="E548" s="331">
        <v>-107</v>
      </c>
      <c r="F548" s="331"/>
      <c r="G548" s="333">
        <f t="shared" si="6"/>
        <v>2628.579999999989</v>
      </c>
      <c r="H548" s="334" t="s">
        <v>298</v>
      </c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2</v>
      </c>
      <c r="C549" s="298">
        <v>46083</v>
      </c>
      <c r="D549" s="299" t="s">
        <v>301</v>
      </c>
      <c r="E549" s="331">
        <v>20</v>
      </c>
      <c r="F549" s="331"/>
      <c r="G549" s="333">
        <f t="shared" si="6"/>
        <v>2521.579999999989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287</v>
      </c>
      <c r="B550" s="330" t="s">
        <v>287</v>
      </c>
      <c r="C550" s="298">
        <v>46083</v>
      </c>
      <c r="D550" s="299" t="s">
        <v>288</v>
      </c>
      <c r="E550" s="331">
        <v>185.64</v>
      </c>
      <c r="F550" s="331">
        <v>185.64</v>
      </c>
      <c r="G550" s="333">
        <f t="shared" si="6"/>
        <v>2541.579999999989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2</v>
      </c>
      <c r="C551" s="298">
        <v>46083</v>
      </c>
      <c r="D551" s="299" t="s">
        <v>424</v>
      </c>
      <c r="E551" s="331">
        <v>70.12</v>
      </c>
      <c r="F551" s="331"/>
      <c r="G551" s="333">
        <f t="shared" si="6"/>
        <v>2541.579999999989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294</v>
      </c>
      <c r="B552" s="330">
        <v>17</v>
      </c>
      <c r="C552" s="298">
        <v>46083</v>
      </c>
      <c r="D552" s="299" t="s">
        <v>188</v>
      </c>
      <c r="E552" s="331">
        <v>41.44</v>
      </c>
      <c r="F552" s="331"/>
      <c r="G552" s="333">
        <f t="shared" si="6"/>
        <v>2611.6999999999889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8</v>
      </c>
      <c r="C553" s="298">
        <v>46083</v>
      </c>
      <c r="D553" s="299" t="s">
        <v>296</v>
      </c>
      <c r="E553" s="331">
        <v>8.7200000000000006</v>
      </c>
      <c r="F553" s="331"/>
      <c r="G553" s="333">
        <f t="shared" si="6"/>
        <v>2653.139999999989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294</v>
      </c>
      <c r="B554" s="330">
        <v>22</v>
      </c>
      <c r="C554" s="298">
        <v>46082</v>
      </c>
      <c r="D554" s="299" t="s">
        <v>375</v>
      </c>
      <c r="E554" s="331">
        <v>6.37</v>
      </c>
      <c r="F554" s="331"/>
      <c r="G554" s="333">
        <f t="shared" si="6"/>
        <v>2661.8599999999888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2</v>
      </c>
      <c r="C555" s="298">
        <v>46082</v>
      </c>
      <c r="D555" s="299" t="s">
        <v>296</v>
      </c>
      <c r="E555" s="331">
        <v>9.8699999999999992</v>
      </c>
      <c r="F555" s="331"/>
      <c r="G555" s="333">
        <f t="shared" si="6"/>
        <v>2668.2299999999886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1</v>
      </c>
      <c r="C556" s="298">
        <v>46082</v>
      </c>
      <c r="D556" s="299" t="s">
        <v>311</v>
      </c>
      <c r="E556" s="331">
        <v>119.55</v>
      </c>
      <c r="F556" s="331"/>
      <c r="G556" s="333">
        <f t="shared" si="6"/>
        <v>2678.0999999999885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3</v>
      </c>
      <c r="C557" s="298">
        <v>46082</v>
      </c>
      <c r="D557" s="299" t="s">
        <v>348</v>
      </c>
      <c r="E557" s="331">
        <v>25</v>
      </c>
      <c r="F557" s="331"/>
      <c r="G557" s="333">
        <f t="shared" si="6"/>
        <v>2797.6499999999887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1</v>
      </c>
      <c r="C558" s="298">
        <v>46082</v>
      </c>
      <c r="D558" s="299" t="s">
        <v>304</v>
      </c>
      <c r="E558" s="331">
        <v>119.17</v>
      </c>
      <c r="F558" s="331"/>
      <c r="G558" s="333">
        <f t="shared" si="6"/>
        <v>2822.6499999999887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284</v>
      </c>
      <c r="B559" s="330">
        <v>37</v>
      </c>
      <c r="C559" s="298">
        <v>46081</v>
      </c>
      <c r="D559" s="299" t="s">
        <v>425</v>
      </c>
      <c r="E559" s="331">
        <v>3764.91</v>
      </c>
      <c r="F559" s="331"/>
      <c r="G559" s="333">
        <f t="shared" si="6"/>
        <v>2941.8199999999888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286</v>
      </c>
      <c r="B560" s="330">
        <v>25</v>
      </c>
      <c r="C560" s="298">
        <v>46081</v>
      </c>
      <c r="D560" s="298" t="s">
        <v>204</v>
      </c>
      <c r="E560" s="331">
        <v>350</v>
      </c>
      <c r="F560" s="331"/>
      <c r="G560" s="333">
        <f t="shared" si="6"/>
        <v>6706.7299999999886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286</v>
      </c>
      <c r="B561" s="330">
        <v>26</v>
      </c>
      <c r="C561" s="298">
        <v>46081</v>
      </c>
      <c r="D561" s="298" t="s">
        <v>205</v>
      </c>
      <c r="E561" s="331">
        <v>320</v>
      </c>
      <c r="F561" s="331"/>
      <c r="G561" s="333">
        <f t="shared" si="6"/>
        <v>7056.7299999999886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286</v>
      </c>
      <c r="B562" s="330">
        <v>27</v>
      </c>
      <c r="C562" s="298">
        <v>46081</v>
      </c>
      <c r="D562" s="298" t="s">
        <v>206</v>
      </c>
      <c r="E562" s="331">
        <v>25</v>
      </c>
      <c r="F562" s="331"/>
      <c r="G562" s="333">
        <f t="shared" si="6"/>
        <v>7376.7299999999886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286</v>
      </c>
      <c r="B563" s="330">
        <v>28</v>
      </c>
      <c r="C563" s="298">
        <v>46081</v>
      </c>
      <c r="D563" s="298" t="s">
        <v>207</v>
      </c>
      <c r="E563" s="331">
        <v>25</v>
      </c>
      <c r="F563" s="331"/>
      <c r="G563" s="333">
        <f t="shared" si="6"/>
        <v>7401.7299999999886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286</v>
      </c>
      <c r="B564" s="330">
        <v>29</v>
      </c>
      <c r="C564" s="298">
        <v>46081</v>
      </c>
      <c r="D564" s="298" t="s">
        <v>208</v>
      </c>
      <c r="E564" s="331">
        <v>45</v>
      </c>
      <c r="F564" s="331"/>
      <c r="G564" s="333">
        <f t="shared" si="6"/>
        <v>7426.7299999999886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286</v>
      </c>
      <c r="B565" s="330">
        <v>30</v>
      </c>
      <c r="C565" s="298">
        <v>46081</v>
      </c>
      <c r="D565" s="298" t="s">
        <v>209</v>
      </c>
      <c r="E565" s="331">
        <v>400</v>
      </c>
      <c r="F565" s="331"/>
      <c r="G565" s="333">
        <f t="shared" si="6"/>
        <v>7471.7299999999886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286</v>
      </c>
      <c r="B566" s="330">
        <v>31</v>
      </c>
      <c r="C566" s="298">
        <v>46081</v>
      </c>
      <c r="D566" s="298" t="s">
        <v>210</v>
      </c>
      <c r="E566" s="331">
        <v>375</v>
      </c>
      <c r="F566" s="331"/>
      <c r="G566" s="333">
        <f t="shared" si="6"/>
        <v>7871.7299999999886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286</v>
      </c>
      <c r="B567" s="330">
        <v>32</v>
      </c>
      <c r="C567" s="298">
        <v>46081</v>
      </c>
      <c r="D567" s="298" t="s">
        <v>211</v>
      </c>
      <c r="E567" s="331">
        <v>100</v>
      </c>
      <c r="F567" s="331"/>
      <c r="G567" s="333">
        <f t="shared" si="6"/>
        <v>8246.7299999999886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286</v>
      </c>
      <c r="B568" s="330">
        <v>33</v>
      </c>
      <c r="C568" s="298">
        <v>46081</v>
      </c>
      <c r="D568" s="298" t="s">
        <v>212</v>
      </c>
      <c r="E568" s="331">
        <v>85</v>
      </c>
      <c r="F568" s="331"/>
      <c r="G568" s="333">
        <f t="shared" si="6"/>
        <v>8346.7299999999886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286</v>
      </c>
      <c r="B569" s="330">
        <v>34</v>
      </c>
      <c r="C569" s="298">
        <v>46081</v>
      </c>
      <c r="D569" s="298" t="s">
        <v>213</v>
      </c>
      <c r="E569" s="331">
        <v>230</v>
      </c>
      <c r="F569" s="331"/>
      <c r="G569" s="333">
        <f t="shared" si="6"/>
        <v>8431.7299999999886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286</v>
      </c>
      <c r="B570" s="330">
        <v>35</v>
      </c>
      <c r="C570" s="298">
        <v>46081</v>
      </c>
      <c r="D570" s="298" t="s">
        <v>214</v>
      </c>
      <c r="E570" s="331">
        <v>45</v>
      </c>
      <c r="F570" s="331"/>
      <c r="G570" s="333">
        <f t="shared" si="6"/>
        <v>8661.7299999999886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294</v>
      </c>
      <c r="B571" s="330">
        <v>42</v>
      </c>
      <c r="C571" s="298">
        <v>46081</v>
      </c>
      <c r="D571" s="298" t="s">
        <v>200</v>
      </c>
      <c r="E571" s="331">
        <v>51.19</v>
      </c>
      <c r="F571" s="331"/>
      <c r="G571" s="333">
        <f t="shared" si="6"/>
        <v>8706.7299999999886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294</v>
      </c>
      <c r="B572" s="330">
        <v>43</v>
      </c>
      <c r="C572" s="298">
        <v>46081</v>
      </c>
      <c r="D572" s="298" t="s">
        <v>201</v>
      </c>
      <c r="E572" s="331">
        <v>37.17</v>
      </c>
      <c r="F572" s="331"/>
      <c r="G572" s="333">
        <f t="shared" si="6"/>
        <v>8757.9199999999892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294</v>
      </c>
      <c r="B573" s="330">
        <v>10</v>
      </c>
      <c r="C573" s="298">
        <v>46081</v>
      </c>
      <c r="D573" s="298" t="s">
        <v>176</v>
      </c>
      <c r="E573" s="331">
        <v>17.899999999999999</v>
      </c>
      <c r="F573" s="331"/>
      <c r="G573" s="333">
        <f t="shared" si="6"/>
        <v>8795.0899999999892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2</v>
      </c>
      <c r="C574" s="298">
        <v>46080</v>
      </c>
      <c r="D574" s="298" t="s">
        <v>358</v>
      </c>
      <c r="E574" s="331">
        <v>11.17</v>
      </c>
      <c r="F574" s="331"/>
      <c r="G574" s="333">
        <f t="shared" si="6"/>
        <v>8812.9899999999889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2</v>
      </c>
      <c r="C575" s="298">
        <v>46080</v>
      </c>
      <c r="D575" s="299" t="s">
        <v>426</v>
      </c>
      <c r="E575" s="331">
        <v>25</v>
      </c>
      <c r="F575" s="331"/>
      <c r="G575" s="333">
        <f t="shared" si="6"/>
        <v>8824.1599999999889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2</v>
      </c>
      <c r="C576" s="298">
        <v>46080</v>
      </c>
      <c r="D576" s="299" t="s">
        <v>358</v>
      </c>
      <c r="E576" s="331">
        <v>22.84</v>
      </c>
      <c r="F576" s="331"/>
      <c r="G576" s="333">
        <f t="shared" si="6"/>
        <v>8849.1599999999889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6</v>
      </c>
      <c r="C577" s="298">
        <v>46080</v>
      </c>
      <c r="D577" s="299" t="s">
        <v>427</v>
      </c>
      <c r="E577" s="331">
        <v>-88</v>
      </c>
      <c r="F577" s="331"/>
      <c r="G577" s="333">
        <f t="shared" si="6"/>
        <v>8871.9999999999891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291</v>
      </c>
      <c r="B578" s="330">
        <v>38</v>
      </c>
      <c r="C578" s="298">
        <v>46080</v>
      </c>
      <c r="D578" s="299" t="s">
        <v>293</v>
      </c>
      <c r="E578" s="331"/>
      <c r="F578" s="331">
        <v>4278.1499999999996</v>
      </c>
      <c r="G578" s="333">
        <f t="shared" si="6"/>
        <v>8783.9999999999891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6</v>
      </c>
      <c r="C579" s="298">
        <v>46080</v>
      </c>
      <c r="D579" s="299" t="s">
        <v>428</v>
      </c>
      <c r="E579" s="331">
        <v>25.93</v>
      </c>
      <c r="F579" s="331"/>
      <c r="G579" s="333">
        <f t="shared" si="6"/>
        <v>4505.8499999999904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4</v>
      </c>
      <c r="C580" s="298">
        <v>46079</v>
      </c>
      <c r="D580" s="299" t="s">
        <v>310</v>
      </c>
      <c r="E580" s="331">
        <v>29.84</v>
      </c>
      <c r="F580" s="331"/>
      <c r="G580" s="333">
        <f t="shared" si="6"/>
        <v>4531.7799999999907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5</v>
      </c>
      <c r="C581" s="298">
        <v>46079</v>
      </c>
      <c r="D581" s="299" t="s">
        <v>429</v>
      </c>
      <c r="E581" s="331">
        <v>103.25</v>
      </c>
      <c r="F581" s="331"/>
      <c r="G581" s="333">
        <f t="shared" si="6"/>
        <v>4561.6199999999908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8</v>
      </c>
      <c r="C582" s="298">
        <v>46079</v>
      </c>
      <c r="D582" s="299" t="s">
        <v>357</v>
      </c>
      <c r="E582" s="331">
        <v>26.02</v>
      </c>
      <c r="F582" s="331"/>
      <c r="G582" s="333">
        <f t="shared" si="6"/>
        <v>4664.8699999999908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294</v>
      </c>
      <c r="B583" s="330">
        <v>24</v>
      </c>
      <c r="C583" s="298">
        <v>46079</v>
      </c>
      <c r="D583" s="299" t="s">
        <v>861</v>
      </c>
      <c r="E583" s="331">
        <v>84.83</v>
      </c>
      <c r="F583" s="331"/>
      <c r="G583" s="333">
        <f t="shared" si="6"/>
        <v>4690.8899999999912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2</v>
      </c>
      <c r="C584" s="298">
        <v>46079</v>
      </c>
      <c r="D584" s="299" t="s">
        <v>296</v>
      </c>
      <c r="E584" s="331">
        <v>17.87</v>
      </c>
      <c r="F584" s="331"/>
      <c r="G584" s="333">
        <f t="shared" si="6"/>
        <v>4775.7199999999912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5</v>
      </c>
      <c r="C585" s="298">
        <v>46079</v>
      </c>
      <c r="D585" s="299" t="s">
        <v>430</v>
      </c>
      <c r="E585" s="331">
        <v>123.64</v>
      </c>
      <c r="F585" s="331"/>
      <c r="G585" s="333">
        <f t="shared" si="6"/>
        <v>4793.5899999999911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8</v>
      </c>
      <c r="C586" s="298">
        <v>46078</v>
      </c>
      <c r="D586" s="299" t="s">
        <v>319</v>
      </c>
      <c r="E586" s="331">
        <v>18.5</v>
      </c>
      <c r="F586" s="331"/>
      <c r="G586" s="333">
        <f t="shared" si="6"/>
        <v>4917.2299999999914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4</v>
      </c>
      <c r="C587" s="298">
        <v>46078</v>
      </c>
      <c r="D587" s="299" t="s">
        <v>296</v>
      </c>
      <c r="E587" s="331">
        <v>50.96</v>
      </c>
      <c r="F587" s="331"/>
      <c r="G587" s="333">
        <f t="shared" si="6"/>
        <v>4935.7299999999914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8</v>
      </c>
      <c r="C588" s="298">
        <v>46078</v>
      </c>
      <c r="D588" s="299" t="s">
        <v>296</v>
      </c>
      <c r="E588" s="331">
        <v>11.28</v>
      </c>
      <c r="F588" s="331"/>
      <c r="G588" s="333">
        <f t="shared" si="6"/>
        <v>4986.6899999999914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294</v>
      </c>
      <c r="B589" s="330">
        <v>12</v>
      </c>
      <c r="C589" s="298">
        <v>46078</v>
      </c>
      <c r="D589" s="299" t="s">
        <v>314</v>
      </c>
      <c r="E589" s="331">
        <v>204.47</v>
      </c>
      <c r="F589" s="331"/>
      <c r="G589" s="333">
        <f t="shared" si="6"/>
        <v>4997.9699999999912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8</v>
      </c>
      <c r="C590" s="298">
        <v>46078</v>
      </c>
      <c r="D590" s="299" t="s">
        <v>308</v>
      </c>
      <c r="E590" s="331">
        <v>47.99</v>
      </c>
      <c r="F590" s="331"/>
      <c r="G590" s="333">
        <f t="shared" si="6"/>
        <v>5202.4399999999914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1</v>
      </c>
      <c r="C591" s="298">
        <v>46078</v>
      </c>
      <c r="D591" s="299" t="s">
        <v>304</v>
      </c>
      <c r="E591" s="331">
        <v>19.09</v>
      </c>
      <c r="F591" s="331"/>
      <c r="G591" s="333">
        <f t="shared" si="6"/>
        <v>5250.4299999999912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294</v>
      </c>
      <c r="B592" s="330">
        <v>23</v>
      </c>
      <c r="C592" s="298">
        <v>46076</v>
      </c>
      <c r="D592" s="299" t="s">
        <v>67</v>
      </c>
      <c r="E592" s="331">
        <v>650.88</v>
      </c>
      <c r="F592" s="331"/>
      <c r="G592" s="333">
        <f t="shared" si="6"/>
        <v>5269.5199999999913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6</v>
      </c>
      <c r="C593" s="298">
        <v>46076</v>
      </c>
      <c r="D593" s="299" t="s">
        <v>351</v>
      </c>
      <c r="E593" s="331">
        <v>35</v>
      </c>
      <c r="F593" s="331"/>
      <c r="G593" s="333">
        <f t="shared" si="6"/>
        <v>5920.3999999999915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1</v>
      </c>
      <c r="C594" s="298">
        <v>46076</v>
      </c>
      <c r="D594" s="299" t="s">
        <v>306</v>
      </c>
      <c r="E594" s="331">
        <v>128.97999999999999</v>
      </c>
      <c r="F594" s="331"/>
      <c r="G594" s="333">
        <f t="shared" si="6"/>
        <v>5955.3999999999915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1</v>
      </c>
      <c r="C595" s="298">
        <v>46076</v>
      </c>
      <c r="D595" s="299" t="s">
        <v>320</v>
      </c>
      <c r="E595" s="331">
        <v>52.55</v>
      </c>
      <c r="F595" s="331"/>
      <c r="G595" s="333">
        <f t="shared" si="6"/>
        <v>6084.379999999991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3</v>
      </c>
      <c r="C596" s="298">
        <v>46075</v>
      </c>
      <c r="D596" s="299" t="s">
        <v>348</v>
      </c>
      <c r="E596" s="331">
        <v>13.76</v>
      </c>
      <c r="F596" s="331"/>
      <c r="G596" s="333">
        <f t="shared" si="6"/>
        <v>6136.9299999999912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1</v>
      </c>
      <c r="C597" s="298">
        <v>46075</v>
      </c>
      <c r="D597" s="299" t="s">
        <v>311</v>
      </c>
      <c r="E597" s="331">
        <v>187.64</v>
      </c>
      <c r="F597" s="331"/>
      <c r="G597" s="333">
        <f t="shared" si="6"/>
        <v>6150.6899999999914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1</v>
      </c>
      <c r="C598" s="298">
        <v>46074</v>
      </c>
      <c r="D598" s="299" t="s">
        <v>393</v>
      </c>
      <c r="E598" s="331">
        <v>75.78</v>
      </c>
      <c r="F598" s="331"/>
      <c r="G598" s="333">
        <f t="shared" si="6"/>
        <v>6338.3299999999917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2</v>
      </c>
      <c r="C599" s="298">
        <v>46074</v>
      </c>
      <c r="D599" s="299" t="s">
        <v>392</v>
      </c>
      <c r="E599" s="331">
        <v>27.41</v>
      </c>
      <c r="F599" s="331"/>
      <c r="G599" s="333">
        <f t="shared" si="6"/>
        <v>6414.1099999999915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4</v>
      </c>
      <c r="C600" s="298">
        <v>46074</v>
      </c>
      <c r="D600" s="299" t="s">
        <v>431</v>
      </c>
      <c r="E600" s="331">
        <v>32.049999999999997</v>
      </c>
      <c r="F600" s="331"/>
      <c r="G600" s="333">
        <f t="shared" si="6"/>
        <v>6441.5199999999913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2</v>
      </c>
      <c r="C601" s="298">
        <v>46074</v>
      </c>
      <c r="D601" s="299" t="s">
        <v>358</v>
      </c>
      <c r="E601" s="331">
        <v>9.4700000000000006</v>
      </c>
      <c r="F601" s="331"/>
      <c r="G601" s="333">
        <f t="shared" si="6"/>
        <v>6473.5699999999915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2</v>
      </c>
      <c r="C602" s="298">
        <v>46073</v>
      </c>
      <c r="D602" s="299" t="s">
        <v>296</v>
      </c>
      <c r="E602" s="331">
        <v>14.47</v>
      </c>
      <c r="F602" s="331"/>
      <c r="G602" s="333">
        <f t="shared" si="6"/>
        <v>6483.0399999999918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3</v>
      </c>
      <c r="C603" s="298">
        <v>46073</v>
      </c>
      <c r="D603" s="299" t="s">
        <v>355</v>
      </c>
      <c r="E603" s="331">
        <v>11.97</v>
      </c>
      <c r="F603" s="331"/>
      <c r="G603" s="333">
        <f t="shared" si="6"/>
        <v>6497.509999999992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4</v>
      </c>
      <c r="C604" s="298">
        <v>46073</v>
      </c>
      <c r="D604" s="299" t="s">
        <v>355</v>
      </c>
      <c r="E604" s="331">
        <v>59.88</v>
      </c>
      <c r="F604" s="331"/>
      <c r="G604" s="333">
        <f t="shared" si="6"/>
        <v>6509.4799999999923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2</v>
      </c>
      <c r="C605" s="298">
        <v>46073</v>
      </c>
      <c r="D605" s="299" t="s">
        <v>418</v>
      </c>
      <c r="E605" s="331">
        <v>19.57</v>
      </c>
      <c r="F605" s="331"/>
      <c r="G605" s="333">
        <f t="shared" si="6"/>
        <v>6569.3599999999924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294</v>
      </c>
      <c r="B606" s="330">
        <v>22</v>
      </c>
      <c r="C606" s="298">
        <v>46073</v>
      </c>
      <c r="D606" s="299" t="s">
        <v>323</v>
      </c>
      <c r="E606" s="331">
        <v>20.22</v>
      </c>
      <c r="F606" s="331"/>
      <c r="G606" s="333">
        <f t="shared" si="6"/>
        <v>6588.9299999999921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2</v>
      </c>
      <c r="C607" s="298">
        <v>46073</v>
      </c>
      <c r="D607" s="299" t="s">
        <v>358</v>
      </c>
      <c r="E607" s="331">
        <v>5.3</v>
      </c>
      <c r="F607" s="331"/>
      <c r="G607" s="333">
        <f t="shared" si="6"/>
        <v>6609.1499999999924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3</v>
      </c>
      <c r="C608" s="298">
        <v>46073</v>
      </c>
      <c r="D608" s="299" t="s">
        <v>324</v>
      </c>
      <c r="E608" s="331">
        <v>8.1300000000000008</v>
      </c>
      <c r="F608" s="331"/>
      <c r="G608" s="333">
        <f t="shared" si="6"/>
        <v>6614.4499999999925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4</v>
      </c>
      <c r="C609" s="298">
        <v>46073</v>
      </c>
      <c r="D609" s="299" t="s">
        <v>310</v>
      </c>
      <c r="E609" s="331">
        <v>32.43</v>
      </c>
      <c r="F609" s="331"/>
      <c r="G609" s="333">
        <f t="shared" si="6"/>
        <v>6622.5799999999927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8</v>
      </c>
      <c r="C610" s="298">
        <v>46073</v>
      </c>
      <c r="D610" s="299" t="s">
        <v>432</v>
      </c>
      <c r="E610" s="331">
        <v>98.65</v>
      </c>
      <c r="F610" s="331"/>
      <c r="G610" s="333">
        <f t="shared" si="6"/>
        <v>6655.0099999999929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6</v>
      </c>
      <c r="C611" s="298">
        <v>46072</v>
      </c>
      <c r="D611" s="299" t="s">
        <v>300</v>
      </c>
      <c r="E611" s="331">
        <v>30.87</v>
      </c>
      <c r="F611" s="331"/>
      <c r="G611" s="333">
        <f t="shared" si="6"/>
        <v>6753.6599999999926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6</v>
      </c>
      <c r="C612" s="298">
        <v>46072</v>
      </c>
      <c r="D612" s="299" t="s">
        <v>300</v>
      </c>
      <c r="E612" s="331">
        <v>15.96</v>
      </c>
      <c r="F612" s="331"/>
      <c r="G612" s="333">
        <f t="shared" si="6"/>
        <v>6784.5299999999925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2</v>
      </c>
      <c r="C613" s="298">
        <v>46072</v>
      </c>
      <c r="D613" s="299" t="s">
        <v>296</v>
      </c>
      <c r="E613" s="331">
        <v>17.36</v>
      </c>
      <c r="F613" s="331"/>
      <c r="G613" s="333">
        <f t="shared" si="6"/>
        <v>6800.4899999999925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294</v>
      </c>
      <c r="B614" s="330">
        <v>22</v>
      </c>
      <c r="C614" s="298">
        <v>46072</v>
      </c>
      <c r="D614" s="299" t="s">
        <v>328</v>
      </c>
      <c r="E614" s="331">
        <v>7.46</v>
      </c>
      <c r="F614" s="331"/>
      <c r="G614" s="333">
        <f t="shared" si="6"/>
        <v>6817.8499999999922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291</v>
      </c>
      <c r="B615" s="330">
        <v>39</v>
      </c>
      <c r="C615" s="298">
        <v>46072</v>
      </c>
      <c r="D615" s="299" t="s">
        <v>292</v>
      </c>
      <c r="E615" s="331"/>
      <c r="F615" s="331">
        <v>2763.77</v>
      </c>
      <c r="G615" s="333">
        <f t="shared" si="6"/>
        <v>6825.3099999999922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335</v>
      </c>
      <c r="B616" s="330" t="s">
        <v>335</v>
      </c>
      <c r="C616" s="298">
        <v>46071</v>
      </c>
      <c r="D616" s="299" t="s">
        <v>336</v>
      </c>
      <c r="E616" s="331">
        <v>182.55</v>
      </c>
      <c r="F616" s="331"/>
      <c r="G616" s="333">
        <f t="shared" si="6"/>
        <v>4061.5399999999927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294</v>
      </c>
      <c r="B617" s="330">
        <v>15</v>
      </c>
      <c r="C617" s="298">
        <v>46071</v>
      </c>
      <c r="D617" s="299" t="s">
        <v>185</v>
      </c>
      <c r="E617" s="331">
        <v>188.16</v>
      </c>
      <c r="F617" s="331"/>
      <c r="G617" s="333">
        <f t="shared" si="6"/>
        <v>4244.0899999999929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291</v>
      </c>
      <c r="B618" s="330">
        <v>40</v>
      </c>
      <c r="C618" s="298">
        <v>46071</v>
      </c>
      <c r="D618" s="299" t="s">
        <v>316</v>
      </c>
      <c r="E618" s="331"/>
      <c r="F618" s="331">
        <v>1281.58</v>
      </c>
      <c r="G618" s="333">
        <f t="shared" si="6"/>
        <v>4432.2499999999927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6</v>
      </c>
      <c r="C619" s="298">
        <v>46071</v>
      </c>
      <c r="D619" s="299" t="s">
        <v>433</v>
      </c>
      <c r="E619" s="331">
        <v>-146</v>
      </c>
      <c r="F619" s="331"/>
      <c r="G619" s="333">
        <f t="shared" si="6"/>
        <v>3150.6699999999933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2</v>
      </c>
      <c r="C620" s="298">
        <v>46071</v>
      </c>
      <c r="D620" s="299" t="s">
        <v>434</v>
      </c>
      <c r="E620" s="331">
        <v>-13</v>
      </c>
      <c r="F620" s="331"/>
      <c r="G620" s="333">
        <f t="shared" si="6"/>
        <v>3004.6699999999933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335</v>
      </c>
      <c r="B621" s="330" t="s">
        <v>335</v>
      </c>
      <c r="C621" s="298">
        <v>46071</v>
      </c>
      <c r="D621" s="299" t="s">
        <v>460</v>
      </c>
      <c r="E621" s="331"/>
      <c r="F621" s="331">
        <v>191</v>
      </c>
      <c r="G621" s="333">
        <f t="shared" si="6"/>
        <v>2991.6699999999933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6</v>
      </c>
      <c r="C622" s="298">
        <v>46071</v>
      </c>
      <c r="D622" s="299" t="s">
        <v>300</v>
      </c>
      <c r="E622" s="331">
        <v>43.63</v>
      </c>
      <c r="F622" s="331"/>
      <c r="G622" s="333">
        <f t="shared" si="6"/>
        <v>2800.6699999999933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6</v>
      </c>
      <c r="C623" s="298">
        <v>46071</v>
      </c>
      <c r="D623" s="299" t="s">
        <v>300</v>
      </c>
      <c r="E623" s="331">
        <v>10.64</v>
      </c>
      <c r="F623" s="331"/>
      <c r="G623" s="333">
        <f t="shared" si="6"/>
        <v>2844.2999999999934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8</v>
      </c>
      <c r="C624" s="298">
        <v>46071</v>
      </c>
      <c r="D624" s="299" t="s">
        <v>296</v>
      </c>
      <c r="E624" s="331">
        <v>14.87</v>
      </c>
      <c r="F624" s="331"/>
      <c r="G624" s="333">
        <f t="shared" si="6"/>
        <v>2854.9399999999932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2</v>
      </c>
      <c r="C625" s="298">
        <v>46071</v>
      </c>
      <c r="D625" s="299" t="s">
        <v>295</v>
      </c>
      <c r="E625" s="331">
        <v>12.99</v>
      </c>
      <c r="F625" s="331"/>
      <c r="G625" s="333">
        <f t="shared" si="6"/>
        <v>2869.8099999999931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4</v>
      </c>
      <c r="C626" s="298">
        <v>46071</v>
      </c>
      <c r="D626" s="299" t="s">
        <v>295</v>
      </c>
      <c r="E626" s="331">
        <v>29.47</v>
      </c>
      <c r="F626" s="331"/>
      <c r="G626" s="333">
        <f t="shared" si="6"/>
        <v>2882.7999999999929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294</v>
      </c>
      <c r="B627" s="330">
        <v>22</v>
      </c>
      <c r="C627" s="298">
        <v>46071</v>
      </c>
      <c r="D627" s="299" t="s">
        <v>401</v>
      </c>
      <c r="E627" s="331">
        <v>13.84</v>
      </c>
      <c r="F627" s="331"/>
      <c r="G627" s="333">
        <f t="shared" si="6"/>
        <v>2912.2699999999927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2</v>
      </c>
      <c r="C628" s="298">
        <v>46071</v>
      </c>
      <c r="D628" s="299" t="s">
        <v>435</v>
      </c>
      <c r="E628" s="331">
        <v>64.569999999999993</v>
      </c>
      <c r="F628" s="331"/>
      <c r="G628" s="333">
        <f t="shared" si="6"/>
        <v>2926.1099999999929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294</v>
      </c>
      <c r="B629" s="330">
        <v>21</v>
      </c>
      <c r="C629" s="298">
        <v>46070</v>
      </c>
      <c r="D629" s="299" t="s">
        <v>194</v>
      </c>
      <c r="E629" s="331">
        <v>81</v>
      </c>
      <c r="F629" s="331"/>
      <c r="G629" s="333">
        <f t="shared" si="6"/>
        <v>2990.679999999993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2</v>
      </c>
      <c r="C630" s="298">
        <v>46070</v>
      </c>
      <c r="D630" s="299" t="s">
        <v>384</v>
      </c>
      <c r="E630" s="331">
        <v>81.41</v>
      </c>
      <c r="F630" s="331"/>
      <c r="G630" s="333">
        <f t="shared" si="6"/>
        <v>3071.679999999993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6</v>
      </c>
      <c r="C631" s="298">
        <v>46070</v>
      </c>
      <c r="D631" s="299" t="s">
        <v>300</v>
      </c>
      <c r="E631" s="331">
        <v>113.74</v>
      </c>
      <c r="F631" s="331"/>
      <c r="G631" s="333">
        <f t="shared" si="6"/>
        <v>3153.0899999999929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294</v>
      </c>
      <c r="B632" s="330">
        <v>43</v>
      </c>
      <c r="C632" s="298">
        <v>46070</v>
      </c>
      <c r="D632" s="299" t="s">
        <v>333</v>
      </c>
      <c r="E632" s="331">
        <v>29.8</v>
      </c>
      <c r="F632" s="331"/>
      <c r="G632" s="333">
        <f t="shared" si="6"/>
        <v>3266.8299999999927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294</v>
      </c>
      <c r="B633" s="330">
        <v>42</v>
      </c>
      <c r="C633" s="298">
        <v>46070</v>
      </c>
      <c r="D633" s="299" t="s">
        <v>333</v>
      </c>
      <c r="E633" s="331">
        <v>37.25</v>
      </c>
      <c r="F633" s="331"/>
      <c r="G633" s="333">
        <f t="shared" si="6"/>
        <v>3296.6299999999928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2</v>
      </c>
      <c r="C634" s="298">
        <v>46070</v>
      </c>
      <c r="D634" s="299" t="s">
        <v>424</v>
      </c>
      <c r="E634" s="331">
        <v>7.97</v>
      </c>
      <c r="F634" s="331"/>
      <c r="G634" s="333">
        <f t="shared" si="6"/>
        <v>3333.8799999999928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294</v>
      </c>
      <c r="B635" s="330">
        <v>17</v>
      </c>
      <c r="C635" s="298">
        <v>46070</v>
      </c>
      <c r="D635" s="299" t="s">
        <v>188</v>
      </c>
      <c r="E635" s="331">
        <v>42.65</v>
      </c>
      <c r="F635" s="331"/>
      <c r="G635" s="333">
        <f t="shared" si="6"/>
        <v>3341.8499999999926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6</v>
      </c>
      <c r="C636" s="298">
        <v>46070</v>
      </c>
      <c r="D636" s="299" t="s">
        <v>436</v>
      </c>
      <c r="E636" s="331">
        <v>40</v>
      </c>
      <c r="F636" s="331"/>
      <c r="G636" s="333">
        <f t="shared" si="6"/>
        <v>3384.4999999999927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294</v>
      </c>
      <c r="B637" s="330">
        <v>11</v>
      </c>
      <c r="C637" s="298">
        <v>46070</v>
      </c>
      <c r="D637" s="299" t="s">
        <v>178</v>
      </c>
      <c r="E637" s="331">
        <v>480.91</v>
      </c>
      <c r="F637" s="331"/>
      <c r="G637" s="333">
        <f t="shared" si="6"/>
        <v>3424.4999999999927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294</v>
      </c>
      <c r="B638" s="330">
        <v>23</v>
      </c>
      <c r="C638" s="298">
        <v>46070</v>
      </c>
      <c r="D638" s="299" t="s">
        <v>63</v>
      </c>
      <c r="E638" s="331">
        <v>529.46</v>
      </c>
      <c r="F638" s="331"/>
      <c r="G638" s="333">
        <f t="shared" si="6"/>
        <v>3905.4099999999926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2</v>
      </c>
      <c r="C639" s="298">
        <v>46069</v>
      </c>
      <c r="D639" s="299" t="s">
        <v>324</v>
      </c>
      <c r="E639" s="331">
        <v>16.079999999999998</v>
      </c>
      <c r="F639" s="331"/>
      <c r="G639" s="333">
        <f t="shared" si="6"/>
        <v>4434.8699999999926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6</v>
      </c>
      <c r="C640" s="298">
        <v>46069</v>
      </c>
      <c r="D640" s="299" t="s">
        <v>300</v>
      </c>
      <c r="E640" s="331">
        <v>21.17</v>
      </c>
      <c r="F640" s="331"/>
      <c r="G640" s="333">
        <f t="shared" si="6"/>
        <v>4450.9499999999925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6</v>
      </c>
      <c r="C641" s="298">
        <v>46069</v>
      </c>
      <c r="D641" s="299" t="s">
        <v>300</v>
      </c>
      <c r="E641" s="331">
        <v>17.03</v>
      </c>
      <c r="F641" s="331"/>
      <c r="G641" s="333">
        <f t="shared" si="6"/>
        <v>4472.1199999999926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2</v>
      </c>
      <c r="C642" s="298">
        <v>46069</v>
      </c>
      <c r="D642" s="299" t="s">
        <v>296</v>
      </c>
      <c r="E642" s="331">
        <v>18.309999999999999</v>
      </c>
      <c r="F642" s="331"/>
      <c r="G642" s="333">
        <f t="shared" si="6"/>
        <v>4489.1499999999924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2</v>
      </c>
      <c r="C643" s="298">
        <v>46069</v>
      </c>
      <c r="D643" s="299" t="s">
        <v>301</v>
      </c>
      <c r="E643" s="331">
        <v>19.3</v>
      </c>
      <c r="F643" s="331"/>
      <c r="G643" s="333">
        <f t="shared" si="6"/>
        <v>4507.4599999999928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6</v>
      </c>
      <c r="C644" s="298">
        <v>46069</v>
      </c>
      <c r="D644" s="299" t="s">
        <v>397</v>
      </c>
      <c r="E644" s="331">
        <v>24.67</v>
      </c>
      <c r="F644" s="331"/>
      <c r="G644" s="333">
        <f t="shared" si="6"/>
        <v>4526.7599999999929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287</v>
      </c>
      <c r="B645" s="330" t="s">
        <v>287</v>
      </c>
      <c r="C645" s="298">
        <v>46069</v>
      </c>
      <c r="D645" s="299" t="s">
        <v>397</v>
      </c>
      <c r="E645" s="331">
        <v>152.41999999999999</v>
      </c>
      <c r="F645" s="331">
        <v>152.41999999999999</v>
      </c>
      <c r="G645" s="333">
        <f t="shared" si="6"/>
        <v>4551.429999999993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6</v>
      </c>
      <c r="C646" s="298">
        <v>46068</v>
      </c>
      <c r="D646" s="299" t="s">
        <v>437</v>
      </c>
      <c r="E646" s="331">
        <v>233.83</v>
      </c>
      <c r="F646" s="331"/>
      <c r="G646" s="333">
        <f t="shared" si="6"/>
        <v>4551.429999999993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2</v>
      </c>
      <c r="C647" s="298">
        <v>46068</v>
      </c>
      <c r="D647" s="299" t="s">
        <v>326</v>
      </c>
      <c r="E647" s="331">
        <v>50.87</v>
      </c>
      <c r="F647" s="331"/>
      <c r="G647" s="333">
        <f t="shared" si="6"/>
        <v>4785.2599999999929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2</v>
      </c>
      <c r="C648" s="298">
        <v>46068</v>
      </c>
      <c r="D648" s="299" t="s">
        <v>438</v>
      </c>
      <c r="E648" s="331">
        <v>16</v>
      </c>
      <c r="F648" s="331"/>
      <c r="G648" s="333">
        <f t="shared" si="6"/>
        <v>4836.1299999999928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2</v>
      </c>
      <c r="C649" s="298">
        <v>46068</v>
      </c>
      <c r="D649" s="299" t="s">
        <v>353</v>
      </c>
      <c r="E649" s="331">
        <v>30</v>
      </c>
      <c r="F649" s="331"/>
      <c r="G649" s="333">
        <f t="shared" si="6"/>
        <v>4852.1299999999928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6</v>
      </c>
      <c r="C650" s="298">
        <v>46068</v>
      </c>
      <c r="D650" s="299" t="s">
        <v>306</v>
      </c>
      <c r="E650" s="331">
        <v>76</v>
      </c>
      <c r="F650" s="331"/>
      <c r="G650" s="333">
        <f t="shared" si="6"/>
        <v>4882.1299999999928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3</v>
      </c>
      <c r="C651" s="298">
        <v>46068</v>
      </c>
      <c r="D651" s="299" t="s">
        <v>348</v>
      </c>
      <c r="E651" s="331">
        <v>3.59</v>
      </c>
      <c r="F651" s="331"/>
      <c r="G651" s="333">
        <f t="shared" si="6"/>
        <v>4958.1299999999928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6</v>
      </c>
      <c r="C652" s="298">
        <v>46068</v>
      </c>
      <c r="D652" s="299" t="s">
        <v>439</v>
      </c>
      <c r="E652" s="331">
        <v>70</v>
      </c>
      <c r="F652" s="331"/>
      <c r="G652" s="333">
        <f t="shared" si="6"/>
        <v>4961.719999999993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8</v>
      </c>
      <c r="C653" s="298">
        <v>46068</v>
      </c>
      <c r="D653" s="299" t="s">
        <v>440</v>
      </c>
      <c r="E653" s="331">
        <v>175</v>
      </c>
      <c r="F653" s="331"/>
      <c r="G653" s="333">
        <f t="shared" si="6"/>
        <v>5031.719999999993</v>
      </c>
      <c r="H653" s="334" t="s">
        <v>298</v>
      </c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8</v>
      </c>
      <c r="C654" s="298">
        <v>46067</v>
      </c>
      <c r="D654" s="299" t="s">
        <v>319</v>
      </c>
      <c r="E654" s="331">
        <v>13.09</v>
      </c>
      <c r="F654" s="331"/>
      <c r="G654" s="333">
        <f t="shared" si="6"/>
        <v>5206.719999999993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3</v>
      </c>
      <c r="C655" s="298">
        <v>46067</v>
      </c>
      <c r="D655" s="299" t="s">
        <v>296</v>
      </c>
      <c r="E655" s="331">
        <v>7.56</v>
      </c>
      <c r="F655" s="331"/>
      <c r="G655" s="333">
        <f t="shared" si="6"/>
        <v>5219.8099999999931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4</v>
      </c>
      <c r="C656" s="298">
        <v>46067</v>
      </c>
      <c r="D656" s="299" t="s">
        <v>296</v>
      </c>
      <c r="E656" s="331">
        <v>32.409999999999997</v>
      </c>
      <c r="F656" s="331"/>
      <c r="G656" s="333">
        <f t="shared" si="6"/>
        <v>5227.3699999999935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5</v>
      </c>
      <c r="C657" s="298">
        <v>46067</v>
      </c>
      <c r="D657" s="299" t="s">
        <v>441</v>
      </c>
      <c r="E657" s="331">
        <v>400</v>
      </c>
      <c r="F657" s="331"/>
      <c r="G657" s="333">
        <f t="shared" si="6"/>
        <v>5259.7799999999934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8</v>
      </c>
      <c r="C658" s="298">
        <v>46066</v>
      </c>
      <c r="D658" s="299" t="s">
        <v>319</v>
      </c>
      <c r="E658" s="331">
        <v>41.51</v>
      </c>
      <c r="F658" s="331"/>
      <c r="G658" s="333">
        <f t="shared" si="6"/>
        <v>5659.7799999999934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4</v>
      </c>
      <c r="C659" s="298">
        <v>46066</v>
      </c>
      <c r="D659" s="299" t="s">
        <v>296</v>
      </c>
      <c r="E659" s="331">
        <v>21.55</v>
      </c>
      <c r="F659" s="331"/>
      <c r="G659" s="333">
        <f t="shared" si="6"/>
        <v>5701.2899999999936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2</v>
      </c>
      <c r="C660" s="298">
        <v>46066</v>
      </c>
      <c r="D660" s="299" t="s">
        <v>358</v>
      </c>
      <c r="E660" s="331">
        <v>12.45</v>
      </c>
      <c r="F660" s="331"/>
      <c r="G660" s="333">
        <f t="shared" si="6"/>
        <v>5722.8399999999938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287</v>
      </c>
      <c r="B661" s="330" t="s">
        <v>287</v>
      </c>
      <c r="C661" s="298">
        <v>46066</v>
      </c>
      <c r="D661" s="299" t="s">
        <v>397</v>
      </c>
      <c r="E661" s="331">
        <v>91.38</v>
      </c>
      <c r="F661" s="331">
        <v>91.38</v>
      </c>
      <c r="G661" s="333">
        <f t="shared" si="6"/>
        <v>5735.2899999999936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1</v>
      </c>
      <c r="C662" s="298">
        <v>46066</v>
      </c>
      <c r="D662" s="299" t="s">
        <v>311</v>
      </c>
      <c r="E662" s="331">
        <v>16.48</v>
      </c>
      <c r="F662" s="331"/>
      <c r="G662" s="333">
        <f t="shared" si="6"/>
        <v>5735.2899999999936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1</v>
      </c>
      <c r="C663" s="298">
        <v>46066</v>
      </c>
      <c r="D663" s="299" t="s">
        <v>428</v>
      </c>
      <c r="E663" s="331">
        <v>12.76</v>
      </c>
      <c r="F663" s="331"/>
      <c r="G663" s="333">
        <f t="shared" si="6"/>
        <v>5751.7699999999932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4</v>
      </c>
      <c r="C664" s="298">
        <v>46066</v>
      </c>
      <c r="D664" s="299" t="s">
        <v>329</v>
      </c>
      <c r="E664" s="331">
        <v>37.9</v>
      </c>
      <c r="F664" s="331"/>
      <c r="G664" s="333">
        <f t="shared" si="6"/>
        <v>5764.5299999999934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291</v>
      </c>
      <c r="B665" s="330">
        <v>40</v>
      </c>
      <c r="C665" s="298">
        <v>46066</v>
      </c>
      <c r="D665" s="299" t="s">
        <v>316</v>
      </c>
      <c r="E665" s="331"/>
      <c r="F665" s="331">
        <v>427.18</v>
      </c>
      <c r="G665" s="333">
        <f t="shared" si="6"/>
        <v>5802.429999999993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291</v>
      </c>
      <c r="B666" s="330">
        <v>38</v>
      </c>
      <c r="C666" s="298">
        <v>46066</v>
      </c>
      <c r="D666" s="299" t="s">
        <v>293</v>
      </c>
      <c r="E666" s="331"/>
      <c r="F666" s="331">
        <v>4278.16</v>
      </c>
      <c r="G666" s="333">
        <f t="shared" si="6"/>
        <v>5375.2499999999927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8</v>
      </c>
      <c r="C667" s="298">
        <v>46065</v>
      </c>
      <c r="D667" s="299" t="s">
        <v>357</v>
      </c>
      <c r="E667" s="331">
        <v>111.36</v>
      </c>
      <c r="F667" s="331"/>
      <c r="G667" s="333">
        <f t="shared" si="6"/>
        <v>1097.0899999999931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6</v>
      </c>
      <c r="C668" s="298">
        <v>46065</v>
      </c>
      <c r="D668" s="299" t="s">
        <v>442</v>
      </c>
      <c r="E668" s="331">
        <v>16</v>
      </c>
      <c r="F668" s="331"/>
      <c r="G668" s="333">
        <f t="shared" si="6"/>
        <v>1208.449999999993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6</v>
      </c>
      <c r="C669" s="298">
        <v>46065</v>
      </c>
      <c r="D669" s="299" t="s">
        <v>300</v>
      </c>
      <c r="E669" s="331">
        <v>29.81</v>
      </c>
      <c r="F669" s="331"/>
      <c r="G669" s="333">
        <f t="shared" si="6"/>
        <v>1224.449999999993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294</v>
      </c>
      <c r="B670" s="330">
        <v>19</v>
      </c>
      <c r="C670" s="298">
        <v>46065</v>
      </c>
      <c r="D670" s="299" t="s">
        <v>191</v>
      </c>
      <c r="E670" s="331">
        <v>200</v>
      </c>
      <c r="F670" s="331"/>
      <c r="G670" s="333">
        <f t="shared" si="6"/>
        <v>1254.2599999999929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2</v>
      </c>
      <c r="C671" s="298">
        <v>46065</v>
      </c>
      <c r="D671" s="299" t="s">
        <v>296</v>
      </c>
      <c r="E671" s="331">
        <v>7.56</v>
      </c>
      <c r="F671" s="331"/>
      <c r="G671" s="333">
        <f t="shared" si="6"/>
        <v>1454.2599999999929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4</v>
      </c>
      <c r="C672" s="298">
        <v>46065</v>
      </c>
      <c r="D672" s="299" t="s">
        <v>296</v>
      </c>
      <c r="E672" s="331">
        <v>65.78</v>
      </c>
      <c r="F672" s="331"/>
      <c r="G672" s="333">
        <f t="shared" si="6"/>
        <v>1461.8199999999929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3</v>
      </c>
      <c r="C673" s="298">
        <v>46065</v>
      </c>
      <c r="D673" s="299" t="s">
        <v>296</v>
      </c>
      <c r="E673" s="331">
        <v>3.93</v>
      </c>
      <c r="F673" s="331"/>
      <c r="G673" s="333">
        <f t="shared" si="6"/>
        <v>1527.5999999999929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7</v>
      </c>
      <c r="C674" s="298">
        <v>46065</v>
      </c>
      <c r="D674" s="299" t="s">
        <v>443</v>
      </c>
      <c r="E674" s="331">
        <v>564.83000000000004</v>
      </c>
      <c r="F674" s="331"/>
      <c r="G674" s="333">
        <f t="shared" si="6"/>
        <v>1531.5299999999929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7</v>
      </c>
      <c r="C675" s="298">
        <v>46065</v>
      </c>
      <c r="D675" s="299" t="s">
        <v>444</v>
      </c>
      <c r="E675" s="331">
        <v>70.180000000000007</v>
      </c>
      <c r="F675" s="331"/>
      <c r="G675" s="333">
        <f t="shared" si="6"/>
        <v>2096.3599999999929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6</v>
      </c>
      <c r="C676" s="298">
        <v>46065</v>
      </c>
      <c r="D676" s="299" t="s">
        <v>445</v>
      </c>
      <c r="E676" s="331">
        <v>2.66</v>
      </c>
      <c r="F676" s="331"/>
      <c r="G676" s="333">
        <f t="shared" si="6"/>
        <v>2166.5399999999927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5</v>
      </c>
      <c r="C677" s="298">
        <v>46064</v>
      </c>
      <c r="D677" s="299" t="s">
        <v>429</v>
      </c>
      <c r="E677" s="331">
        <v>103.25</v>
      </c>
      <c r="F677" s="331"/>
      <c r="G677" s="333">
        <f t="shared" si="6"/>
        <v>2169.1999999999925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4</v>
      </c>
      <c r="C678" s="298">
        <v>46064</v>
      </c>
      <c r="D678" s="299" t="s">
        <v>363</v>
      </c>
      <c r="E678" s="331">
        <v>30.39</v>
      </c>
      <c r="F678" s="331"/>
      <c r="G678" s="333">
        <f t="shared" si="6"/>
        <v>2272.4499999999925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2</v>
      </c>
      <c r="C679" s="298">
        <v>46064</v>
      </c>
      <c r="D679" s="299" t="s">
        <v>296</v>
      </c>
      <c r="E679" s="331">
        <v>9.92</v>
      </c>
      <c r="F679" s="331"/>
      <c r="G679" s="333">
        <f t="shared" si="6"/>
        <v>2302.8399999999924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3</v>
      </c>
      <c r="C680" s="298">
        <v>46064</v>
      </c>
      <c r="D680" s="299" t="s">
        <v>295</v>
      </c>
      <c r="E680" s="331">
        <v>3.49</v>
      </c>
      <c r="F680" s="331"/>
      <c r="G680" s="333">
        <f t="shared" si="6"/>
        <v>2312.7599999999925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294</v>
      </c>
      <c r="B681" s="330">
        <v>22</v>
      </c>
      <c r="C681" s="298">
        <v>46064</v>
      </c>
      <c r="D681" s="299" t="s">
        <v>352</v>
      </c>
      <c r="E681" s="331">
        <v>19.16</v>
      </c>
      <c r="F681" s="331"/>
      <c r="G681" s="333">
        <f t="shared" si="6"/>
        <v>2316.2499999999923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6</v>
      </c>
      <c r="C682" s="298">
        <v>46063</v>
      </c>
      <c r="D682" s="299" t="s">
        <v>412</v>
      </c>
      <c r="E682" s="331">
        <v>-8</v>
      </c>
      <c r="F682" s="331"/>
      <c r="G682" s="333">
        <f t="shared" si="6"/>
        <v>2335.4099999999921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6</v>
      </c>
      <c r="C683" s="298">
        <v>46063</v>
      </c>
      <c r="D683" s="299" t="s">
        <v>446</v>
      </c>
      <c r="E683" s="331">
        <v>-0.04</v>
      </c>
      <c r="F683" s="331"/>
      <c r="G683" s="333">
        <f t="shared" si="6"/>
        <v>2327.4099999999921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335</v>
      </c>
      <c r="B684" s="330" t="s">
        <v>335</v>
      </c>
      <c r="C684" s="298">
        <v>46063</v>
      </c>
      <c r="D684" s="299" t="s">
        <v>447</v>
      </c>
      <c r="E684" s="331">
        <v>65.78</v>
      </c>
      <c r="F684" s="331"/>
      <c r="G684" s="333">
        <f t="shared" si="6"/>
        <v>2327.3699999999922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294</v>
      </c>
      <c r="B685" s="330">
        <v>13</v>
      </c>
      <c r="C685" s="298">
        <v>46063</v>
      </c>
      <c r="D685" s="299" t="s">
        <v>182</v>
      </c>
      <c r="E685" s="331">
        <v>159.35</v>
      </c>
      <c r="F685" s="331"/>
      <c r="G685" s="333">
        <f t="shared" si="6"/>
        <v>2393.1499999999924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2</v>
      </c>
      <c r="C686" s="298">
        <v>46063</v>
      </c>
      <c r="D686" s="299" t="s">
        <v>296</v>
      </c>
      <c r="E686" s="331">
        <v>16.29</v>
      </c>
      <c r="F686" s="331"/>
      <c r="G686" s="333">
        <f t="shared" si="6"/>
        <v>2552.4999999999923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1</v>
      </c>
      <c r="C687" s="298">
        <v>46063</v>
      </c>
      <c r="D687" s="299" t="s">
        <v>311</v>
      </c>
      <c r="E687" s="331">
        <v>19.329999999999998</v>
      </c>
      <c r="F687" s="331"/>
      <c r="G687" s="333">
        <f t="shared" si="6"/>
        <v>2568.7899999999922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3</v>
      </c>
      <c r="C688" s="298">
        <v>46062</v>
      </c>
      <c r="D688" s="299" t="s">
        <v>448</v>
      </c>
      <c r="E688" s="331">
        <v>8.61</v>
      </c>
      <c r="F688" s="331"/>
      <c r="G688" s="333">
        <f t="shared" ref="G688:G933" si="7">G689-E688+F688</f>
        <v>2588.1199999999922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2</v>
      </c>
      <c r="C689" s="298">
        <v>46062</v>
      </c>
      <c r="D689" s="299" t="s">
        <v>296</v>
      </c>
      <c r="E689" s="331">
        <v>13.41</v>
      </c>
      <c r="F689" s="331"/>
      <c r="G689" s="333">
        <f t="shared" si="7"/>
        <v>2596.7299999999923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294</v>
      </c>
      <c r="B690" s="330">
        <v>18</v>
      </c>
      <c r="C690" s="298">
        <v>46062</v>
      </c>
      <c r="D690" s="299" t="s">
        <v>361</v>
      </c>
      <c r="E690" s="331">
        <v>400</v>
      </c>
      <c r="F690" s="331"/>
      <c r="G690" s="333">
        <f t="shared" si="7"/>
        <v>2610.1399999999921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294</v>
      </c>
      <c r="B691" s="330">
        <v>9</v>
      </c>
      <c r="C691" s="298">
        <v>46062</v>
      </c>
      <c r="D691" s="299" t="s">
        <v>58</v>
      </c>
      <c r="E691" s="331">
        <v>1281.53</v>
      </c>
      <c r="F691" s="331"/>
      <c r="G691" s="333">
        <f t="shared" si="7"/>
        <v>3010.1399999999921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5</v>
      </c>
      <c r="C692" s="298">
        <v>46062</v>
      </c>
      <c r="D692" s="299" t="s">
        <v>449</v>
      </c>
      <c r="E692" s="331">
        <v>50</v>
      </c>
      <c r="F692" s="331"/>
      <c r="G692" s="333">
        <f t="shared" si="7"/>
        <v>4291.6699999999919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2</v>
      </c>
      <c r="C693" s="298">
        <v>46062</v>
      </c>
      <c r="D693" s="299" t="s">
        <v>450</v>
      </c>
      <c r="E693" s="331">
        <v>12.1</v>
      </c>
      <c r="F693" s="331"/>
      <c r="G693" s="333">
        <f t="shared" si="7"/>
        <v>4341.6699999999919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1</v>
      </c>
      <c r="C694" s="298">
        <v>46061</v>
      </c>
      <c r="D694" s="299" t="s">
        <v>306</v>
      </c>
      <c r="E694" s="331">
        <v>72.099999999999994</v>
      </c>
      <c r="F694" s="331"/>
      <c r="G694" s="333">
        <f t="shared" si="7"/>
        <v>4353.7699999999923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8</v>
      </c>
      <c r="C695" s="298">
        <v>46061</v>
      </c>
      <c r="D695" s="299" t="s">
        <v>319</v>
      </c>
      <c r="E695" s="331">
        <v>30.25</v>
      </c>
      <c r="F695" s="331"/>
      <c r="G695" s="333">
        <f t="shared" si="7"/>
        <v>4425.8699999999926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3</v>
      </c>
      <c r="C696" s="298">
        <v>46061</v>
      </c>
      <c r="D696" s="299" t="s">
        <v>296</v>
      </c>
      <c r="E696" s="331">
        <v>3.72</v>
      </c>
      <c r="F696" s="331"/>
      <c r="G696" s="333">
        <f t="shared" si="7"/>
        <v>4456.1199999999926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4</v>
      </c>
      <c r="C697" s="298">
        <v>46061</v>
      </c>
      <c r="D697" s="299" t="s">
        <v>296</v>
      </c>
      <c r="E697" s="331">
        <v>41.6</v>
      </c>
      <c r="F697" s="331"/>
      <c r="G697" s="333">
        <f t="shared" si="7"/>
        <v>4459.8399999999929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3</v>
      </c>
      <c r="C698" s="298">
        <v>46061</v>
      </c>
      <c r="D698" s="299" t="s">
        <v>451</v>
      </c>
      <c r="E698" s="331">
        <v>1</v>
      </c>
      <c r="F698" s="331"/>
      <c r="G698" s="333">
        <f t="shared" si="7"/>
        <v>4501.4399999999932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2</v>
      </c>
      <c r="C699" s="298">
        <v>46061</v>
      </c>
      <c r="D699" s="299" t="s">
        <v>358</v>
      </c>
      <c r="E699" s="331">
        <v>10.17</v>
      </c>
      <c r="F699" s="331"/>
      <c r="G699" s="333">
        <f t="shared" si="7"/>
        <v>4502.4399999999932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287</v>
      </c>
      <c r="B700" s="330" t="s">
        <v>287</v>
      </c>
      <c r="C700" s="298">
        <v>46060</v>
      </c>
      <c r="D700" s="299" t="s">
        <v>452</v>
      </c>
      <c r="E700" s="331">
        <v>367.77</v>
      </c>
      <c r="F700" s="331">
        <v>367.77</v>
      </c>
      <c r="G700" s="333">
        <f t="shared" si="7"/>
        <v>4512.6099999999933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4</v>
      </c>
      <c r="C701" s="298">
        <v>46060</v>
      </c>
      <c r="D701" s="299" t="s">
        <v>310</v>
      </c>
      <c r="E701" s="331">
        <v>32.36</v>
      </c>
      <c r="F701" s="331"/>
      <c r="G701" s="333">
        <f t="shared" si="7"/>
        <v>4512.6099999999933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6</v>
      </c>
      <c r="C702" s="298">
        <v>46060</v>
      </c>
      <c r="D702" s="299" t="s">
        <v>453</v>
      </c>
      <c r="E702" s="331">
        <v>41.39</v>
      </c>
      <c r="F702" s="331"/>
      <c r="G702" s="333">
        <f t="shared" si="7"/>
        <v>4544.969999999993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1</v>
      </c>
      <c r="C703" s="298">
        <v>46060</v>
      </c>
      <c r="D703" s="299" t="s">
        <v>445</v>
      </c>
      <c r="E703" s="331">
        <v>35.770000000000003</v>
      </c>
      <c r="F703" s="331"/>
      <c r="G703" s="333">
        <f t="shared" si="7"/>
        <v>4586.3599999999933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3</v>
      </c>
      <c r="C704" s="298">
        <v>46060</v>
      </c>
      <c r="D704" s="299" t="s">
        <v>348</v>
      </c>
      <c r="E704" s="331">
        <v>25</v>
      </c>
      <c r="F704" s="331"/>
      <c r="G704" s="333">
        <f t="shared" si="7"/>
        <v>4622.1299999999937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8</v>
      </c>
      <c r="C705" s="298">
        <v>46060</v>
      </c>
      <c r="D705" s="299" t="s">
        <v>296</v>
      </c>
      <c r="E705" s="331">
        <v>6.69</v>
      </c>
      <c r="F705" s="331"/>
      <c r="G705" s="333">
        <f t="shared" si="7"/>
        <v>4647.1299999999937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4</v>
      </c>
      <c r="C706" s="298">
        <v>46060</v>
      </c>
      <c r="D706" s="299" t="s">
        <v>296</v>
      </c>
      <c r="E706" s="331">
        <v>47.85</v>
      </c>
      <c r="F706" s="331"/>
      <c r="G706" s="333">
        <f t="shared" si="7"/>
        <v>4653.8199999999933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2</v>
      </c>
      <c r="C707" s="298">
        <v>46059</v>
      </c>
      <c r="D707" s="299" t="s">
        <v>301</v>
      </c>
      <c r="E707" s="331">
        <v>20</v>
      </c>
      <c r="F707" s="331"/>
      <c r="G707" s="333">
        <f t="shared" si="7"/>
        <v>4701.6699999999937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291</v>
      </c>
      <c r="B708" s="330">
        <v>40</v>
      </c>
      <c r="C708" s="298">
        <v>46059</v>
      </c>
      <c r="D708" s="299" t="s">
        <v>316</v>
      </c>
      <c r="E708" s="331"/>
      <c r="F708" s="331">
        <v>822.99</v>
      </c>
      <c r="G708" s="333">
        <f t="shared" si="7"/>
        <v>4721.6699999999937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294</v>
      </c>
      <c r="B709" s="330">
        <v>14</v>
      </c>
      <c r="C709" s="298">
        <v>46059</v>
      </c>
      <c r="D709" s="299" t="s">
        <v>366</v>
      </c>
      <c r="E709" s="331">
        <v>66.67</v>
      </c>
      <c r="F709" s="331"/>
      <c r="G709" s="333">
        <f t="shared" si="7"/>
        <v>3898.6799999999935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2</v>
      </c>
      <c r="C710" s="298">
        <v>46059</v>
      </c>
      <c r="D710" s="299" t="s">
        <v>296</v>
      </c>
      <c r="E710" s="331">
        <v>9.35</v>
      </c>
      <c r="F710" s="331"/>
      <c r="G710" s="333">
        <f t="shared" si="7"/>
        <v>3965.3499999999935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4</v>
      </c>
      <c r="C711" s="298">
        <v>46059</v>
      </c>
      <c r="D711" s="299" t="s">
        <v>296</v>
      </c>
      <c r="E711" s="331">
        <v>45.81</v>
      </c>
      <c r="F711" s="331"/>
      <c r="G711" s="333">
        <f t="shared" si="7"/>
        <v>3974.6999999999935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2</v>
      </c>
      <c r="C712" s="298">
        <v>46059</v>
      </c>
      <c r="D712" s="299" t="s">
        <v>353</v>
      </c>
      <c r="E712" s="331">
        <v>22.98</v>
      </c>
      <c r="F712" s="331"/>
      <c r="G712" s="333">
        <f t="shared" si="7"/>
        <v>4020.5099999999934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2</v>
      </c>
      <c r="C713" s="298">
        <v>46059</v>
      </c>
      <c r="D713" s="299" t="s">
        <v>301</v>
      </c>
      <c r="E713" s="331">
        <v>46.5</v>
      </c>
      <c r="F713" s="331"/>
      <c r="G713" s="333">
        <f t="shared" si="7"/>
        <v>4043.4899999999934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2</v>
      </c>
      <c r="C714" s="298">
        <v>46059</v>
      </c>
      <c r="D714" s="299" t="s">
        <v>358</v>
      </c>
      <c r="E714" s="331">
        <v>10.17</v>
      </c>
      <c r="F714" s="331"/>
      <c r="G714" s="333">
        <f t="shared" si="7"/>
        <v>4089.9899999999934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8</v>
      </c>
      <c r="C715" s="298">
        <v>46059</v>
      </c>
      <c r="D715" s="299" t="s">
        <v>435</v>
      </c>
      <c r="E715" s="331">
        <v>81.2</v>
      </c>
      <c r="F715" s="331"/>
      <c r="G715" s="333">
        <f t="shared" si="7"/>
        <v>4100.1599999999935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2</v>
      </c>
      <c r="C716" s="298">
        <v>46058</v>
      </c>
      <c r="D716" s="299" t="s">
        <v>301</v>
      </c>
      <c r="E716" s="331">
        <v>21</v>
      </c>
      <c r="F716" s="331"/>
      <c r="G716" s="333">
        <f t="shared" si="7"/>
        <v>4181.3599999999933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291</v>
      </c>
      <c r="B717" s="330">
        <v>39</v>
      </c>
      <c r="C717" s="298">
        <v>46058</v>
      </c>
      <c r="D717" s="299" t="s">
        <v>292</v>
      </c>
      <c r="E717" s="331"/>
      <c r="F717" s="331">
        <v>2763.79</v>
      </c>
      <c r="G717" s="333">
        <f t="shared" si="7"/>
        <v>4202.3599999999933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8</v>
      </c>
      <c r="C718" s="298">
        <v>46058</v>
      </c>
      <c r="D718" s="299" t="s">
        <v>357</v>
      </c>
      <c r="E718" s="331">
        <v>95.35</v>
      </c>
      <c r="F718" s="331"/>
      <c r="G718" s="333">
        <f t="shared" si="7"/>
        <v>1438.5699999999933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2</v>
      </c>
      <c r="C719" s="298">
        <v>46058</v>
      </c>
      <c r="D719" s="299" t="s">
        <v>353</v>
      </c>
      <c r="E719" s="331">
        <v>14.99</v>
      </c>
      <c r="F719" s="331"/>
      <c r="G719" s="333">
        <f t="shared" si="7"/>
        <v>1533.9199999999933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287</v>
      </c>
      <c r="B720" s="330" t="s">
        <v>287</v>
      </c>
      <c r="C720" s="298">
        <v>46058</v>
      </c>
      <c r="D720" s="299" t="s">
        <v>452</v>
      </c>
      <c r="E720" s="331">
        <v>77.569999999999993</v>
      </c>
      <c r="F720" s="331">
        <v>77.569999999999993</v>
      </c>
      <c r="G720" s="333">
        <f t="shared" si="7"/>
        <v>1548.9099999999933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6</v>
      </c>
      <c r="C721" s="298">
        <v>46057</v>
      </c>
      <c r="D721" s="299" t="s">
        <v>344</v>
      </c>
      <c r="E721" s="331">
        <v>50</v>
      </c>
      <c r="F721" s="331"/>
      <c r="G721" s="333">
        <f t="shared" si="7"/>
        <v>1548.9099999999933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1</v>
      </c>
      <c r="C722" s="298">
        <v>46057</v>
      </c>
      <c r="D722" s="299" t="s">
        <v>306</v>
      </c>
      <c r="E722" s="331">
        <v>62.03</v>
      </c>
      <c r="F722" s="331"/>
      <c r="G722" s="333">
        <f t="shared" si="7"/>
        <v>1598.9099999999933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2</v>
      </c>
      <c r="C723" s="298">
        <v>46057</v>
      </c>
      <c r="D723" s="299" t="s">
        <v>296</v>
      </c>
      <c r="E723" s="331">
        <v>14.91</v>
      </c>
      <c r="F723" s="331"/>
      <c r="G723" s="333">
        <f t="shared" si="7"/>
        <v>1660.9399999999932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4</v>
      </c>
      <c r="C724" s="298">
        <v>46057</v>
      </c>
      <c r="D724" s="299" t="s">
        <v>310</v>
      </c>
      <c r="E724" s="331">
        <v>63.38</v>
      </c>
      <c r="F724" s="331"/>
      <c r="G724" s="333">
        <f t="shared" si="7"/>
        <v>1675.8499999999933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287</v>
      </c>
      <c r="B725" s="330" t="s">
        <v>287</v>
      </c>
      <c r="C725" s="298">
        <v>46057</v>
      </c>
      <c r="D725" s="299" t="s">
        <v>454</v>
      </c>
      <c r="E725" s="331">
        <v>192.78</v>
      </c>
      <c r="F725" s="331">
        <v>192.78</v>
      </c>
      <c r="G725" s="333">
        <f t="shared" si="7"/>
        <v>1739.2299999999934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294</v>
      </c>
      <c r="B726" s="330">
        <v>14</v>
      </c>
      <c r="C726" s="298">
        <v>46057</v>
      </c>
      <c r="D726" s="299" t="s">
        <v>367</v>
      </c>
      <c r="E726" s="331">
        <v>68.739999999999995</v>
      </c>
      <c r="F726" s="331"/>
      <c r="G726" s="333">
        <f t="shared" si="7"/>
        <v>1739.2299999999934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6</v>
      </c>
      <c r="C727" s="298">
        <v>46057</v>
      </c>
      <c r="D727" s="299" t="s">
        <v>300</v>
      </c>
      <c r="E727" s="331">
        <v>-42.58</v>
      </c>
      <c r="F727" s="331"/>
      <c r="G727" s="333">
        <f t="shared" si="7"/>
        <v>1807.9699999999934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1</v>
      </c>
      <c r="C728" s="298">
        <v>46057</v>
      </c>
      <c r="D728" s="299" t="s">
        <v>371</v>
      </c>
      <c r="E728" s="331">
        <v>31.36</v>
      </c>
      <c r="F728" s="331"/>
      <c r="G728" s="333">
        <f t="shared" si="7"/>
        <v>1765.3899999999935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294</v>
      </c>
      <c r="B729" s="330">
        <v>17</v>
      </c>
      <c r="C729" s="298">
        <v>46057</v>
      </c>
      <c r="D729" s="299" t="s">
        <v>370</v>
      </c>
      <c r="E729" s="331">
        <v>99</v>
      </c>
      <c r="F729" s="331"/>
      <c r="G729" s="333">
        <f t="shared" si="7"/>
        <v>1796.7499999999934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284</v>
      </c>
      <c r="B730" s="330">
        <v>36</v>
      </c>
      <c r="C730" s="298">
        <v>46056</v>
      </c>
      <c r="D730" s="299" t="s">
        <v>374</v>
      </c>
      <c r="E730" s="331">
        <v>50</v>
      </c>
      <c r="F730" s="331"/>
      <c r="G730" s="333">
        <f t="shared" si="7"/>
        <v>1895.7499999999934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8</v>
      </c>
      <c r="C731" s="298">
        <v>46056</v>
      </c>
      <c r="D731" s="299" t="s">
        <v>319</v>
      </c>
      <c r="E731" s="331">
        <v>7.92</v>
      </c>
      <c r="F731" s="331"/>
      <c r="G731" s="333">
        <f t="shared" si="7"/>
        <v>1945.7499999999934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294</v>
      </c>
      <c r="B732" s="330">
        <v>24</v>
      </c>
      <c r="C732" s="298">
        <v>46056</v>
      </c>
      <c r="D732" s="299" t="s">
        <v>861</v>
      </c>
      <c r="E732" s="331">
        <v>83.58</v>
      </c>
      <c r="F732" s="331"/>
      <c r="G732" s="333">
        <f t="shared" si="7"/>
        <v>1953.6699999999935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4</v>
      </c>
      <c r="C733" s="298">
        <v>46056</v>
      </c>
      <c r="D733" s="299" t="s">
        <v>455</v>
      </c>
      <c r="E733" s="331">
        <v>28.64</v>
      </c>
      <c r="F733" s="331"/>
      <c r="G733" s="333">
        <f t="shared" si="7"/>
        <v>2037.2499999999934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2</v>
      </c>
      <c r="C734" s="298">
        <v>46056</v>
      </c>
      <c r="D734" s="299" t="s">
        <v>358</v>
      </c>
      <c r="E734" s="331">
        <v>9.4700000000000006</v>
      </c>
      <c r="F734" s="331"/>
      <c r="G734" s="333">
        <f t="shared" si="7"/>
        <v>2065.8899999999935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6</v>
      </c>
      <c r="C735" s="298">
        <v>46055</v>
      </c>
      <c r="D735" s="299" t="s">
        <v>456</v>
      </c>
      <c r="E735" s="331">
        <v>20</v>
      </c>
      <c r="F735" s="331"/>
      <c r="G735" s="333">
        <f t="shared" si="7"/>
        <v>2075.3599999999933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294</v>
      </c>
      <c r="B736" s="330">
        <v>17</v>
      </c>
      <c r="C736" s="298">
        <v>46055</v>
      </c>
      <c r="D736" s="299" t="s">
        <v>188</v>
      </c>
      <c r="E736" s="331">
        <v>41.54</v>
      </c>
      <c r="F736" s="331"/>
      <c r="G736" s="333">
        <f t="shared" si="7"/>
        <v>2095.3599999999933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2</v>
      </c>
      <c r="C737" s="298">
        <v>46055</v>
      </c>
      <c r="D737" s="299" t="s">
        <v>296</v>
      </c>
      <c r="E737" s="331">
        <v>9.92</v>
      </c>
      <c r="F737" s="331"/>
      <c r="G737" s="333">
        <f t="shared" si="7"/>
        <v>2136.8999999999933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8</v>
      </c>
      <c r="C738" s="298">
        <v>46055</v>
      </c>
      <c r="D738" s="299" t="s">
        <v>457</v>
      </c>
      <c r="E738" s="331">
        <v>155.38</v>
      </c>
      <c r="F738" s="331"/>
      <c r="G738" s="333">
        <f t="shared" si="7"/>
        <v>2146.8199999999933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294</v>
      </c>
      <c r="B739" s="330">
        <v>21</v>
      </c>
      <c r="C739" s="298">
        <v>46055</v>
      </c>
      <c r="D739" s="299" t="s">
        <v>194</v>
      </c>
      <c r="E739" s="331">
        <v>27.35</v>
      </c>
      <c r="F739" s="331"/>
      <c r="G739" s="333">
        <f t="shared" si="7"/>
        <v>2302.1999999999935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6</v>
      </c>
      <c r="C740" s="298">
        <v>46054</v>
      </c>
      <c r="D740" s="299" t="s">
        <v>300</v>
      </c>
      <c r="E740" s="331">
        <v>59.37</v>
      </c>
      <c r="F740" s="331"/>
      <c r="G740" s="333">
        <f t="shared" si="7"/>
        <v>2329.5499999999934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294</v>
      </c>
      <c r="B741" s="330">
        <v>22</v>
      </c>
      <c r="C741" s="298">
        <v>46054</v>
      </c>
      <c r="D741" s="299" t="s">
        <v>375</v>
      </c>
      <c r="E741" s="331">
        <v>6.37</v>
      </c>
      <c r="F741" s="331"/>
      <c r="G741" s="333">
        <f t="shared" si="7"/>
        <v>2388.9199999999933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8</v>
      </c>
      <c r="C742" s="298">
        <v>46054</v>
      </c>
      <c r="D742" s="299" t="s">
        <v>458</v>
      </c>
      <c r="E742" s="331">
        <v>44.65</v>
      </c>
      <c r="F742" s="331"/>
      <c r="G742" s="333">
        <f t="shared" si="7"/>
        <v>2395.2899999999931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7</v>
      </c>
      <c r="C743" s="298">
        <v>46054</v>
      </c>
      <c r="D743" s="299" t="s">
        <v>338</v>
      </c>
      <c r="E743" s="331">
        <v>35.17</v>
      </c>
      <c r="F743" s="331"/>
      <c r="G743" s="333">
        <f t="shared" si="7"/>
        <v>2439.9399999999932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4</v>
      </c>
      <c r="C744" s="298">
        <v>46054</v>
      </c>
      <c r="D744" s="299" t="s">
        <v>310</v>
      </c>
      <c r="E744" s="331">
        <v>28.48</v>
      </c>
      <c r="F744" s="331"/>
      <c r="G744" s="333">
        <f t="shared" si="7"/>
        <v>2475.1099999999933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1</v>
      </c>
      <c r="C745" s="298">
        <v>46054</v>
      </c>
      <c r="D745" s="299" t="s">
        <v>311</v>
      </c>
      <c r="E745" s="331">
        <v>125.07</v>
      </c>
      <c r="F745" s="331"/>
      <c r="G745" s="333">
        <f t="shared" si="7"/>
        <v>2503.5899999999933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2</v>
      </c>
      <c r="C746" s="298">
        <v>46054</v>
      </c>
      <c r="D746" s="299" t="s">
        <v>458</v>
      </c>
      <c r="E746" s="331">
        <v>100</v>
      </c>
      <c r="F746" s="331"/>
      <c r="G746" s="333">
        <f t="shared" si="7"/>
        <v>2628.6599999999935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1</v>
      </c>
      <c r="C747" s="298">
        <v>46054</v>
      </c>
      <c r="D747" s="299" t="s">
        <v>329</v>
      </c>
      <c r="E747" s="331">
        <v>194.96</v>
      </c>
      <c r="F747" s="331"/>
      <c r="G747" s="333">
        <f t="shared" si="7"/>
        <v>2728.6599999999935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2</v>
      </c>
      <c r="C748" s="298">
        <v>46054</v>
      </c>
      <c r="D748" s="299" t="s">
        <v>410</v>
      </c>
      <c r="E748" s="331">
        <v>75.53</v>
      </c>
      <c r="F748" s="331"/>
      <c r="G748" s="333">
        <f t="shared" si="7"/>
        <v>2923.6199999999935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284</v>
      </c>
      <c r="B749" s="330">
        <v>37</v>
      </c>
      <c r="C749" s="298">
        <v>46053</v>
      </c>
      <c r="D749" s="299" t="s">
        <v>459</v>
      </c>
      <c r="E749" s="331">
        <v>3194.64</v>
      </c>
      <c r="F749" s="331"/>
      <c r="G749" s="333">
        <f t="shared" si="7"/>
        <v>2999.1499999999937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286</v>
      </c>
      <c r="B750" s="330">
        <v>25</v>
      </c>
      <c r="C750" s="298">
        <v>46053</v>
      </c>
      <c r="D750" s="298" t="s">
        <v>204</v>
      </c>
      <c r="E750" s="331">
        <v>350</v>
      </c>
      <c r="F750" s="331"/>
      <c r="G750" s="333">
        <f t="shared" si="7"/>
        <v>6193.7899999999936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286</v>
      </c>
      <c r="B751" s="330">
        <v>26</v>
      </c>
      <c r="C751" s="298">
        <v>46053</v>
      </c>
      <c r="D751" s="298" t="s">
        <v>205</v>
      </c>
      <c r="E751" s="331">
        <v>320</v>
      </c>
      <c r="F751" s="331"/>
      <c r="G751" s="333">
        <f t="shared" si="7"/>
        <v>6543.7899999999936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286</v>
      </c>
      <c r="B752" s="330">
        <v>27</v>
      </c>
      <c r="C752" s="298">
        <v>46053</v>
      </c>
      <c r="D752" s="298" t="s">
        <v>206</v>
      </c>
      <c r="E752" s="331">
        <v>25</v>
      </c>
      <c r="F752" s="331"/>
      <c r="G752" s="333">
        <f t="shared" si="7"/>
        <v>6863.7899999999936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286</v>
      </c>
      <c r="B753" s="330">
        <v>28</v>
      </c>
      <c r="C753" s="298">
        <v>46053</v>
      </c>
      <c r="D753" s="298" t="s">
        <v>207</v>
      </c>
      <c r="E753" s="331">
        <v>25</v>
      </c>
      <c r="F753" s="331"/>
      <c r="G753" s="333">
        <f t="shared" si="7"/>
        <v>6888.7899999999936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286</v>
      </c>
      <c r="B754" s="330">
        <v>29</v>
      </c>
      <c r="C754" s="298">
        <v>46053</v>
      </c>
      <c r="D754" s="298" t="s">
        <v>208</v>
      </c>
      <c r="E754" s="331">
        <v>45</v>
      </c>
      <c r="F754" s="331"/>
      <c r="G754" s="333">
        <f t="shared" si="7"/>
        <v>6913.7899999999936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286</v>
      </c>
      <c r="B755" s="330">
        <v>30</v>
      </c>
      <c r="C755" s="298">
        <v>46053</v>
      </c>
      <c r="D755" s="298" t="s">
        <v>209</v>
      </c>
      <c r="E755" s="331">
        <v>400</v>
      </c>
      <c r="F755" s="331"/>
      <c r="G755" s="333">
        <f t="shared" si="7"/>
        <v>6958.7899999999936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286</v>
      </c>
      <c r="B756" s="330">
        <v>31</v>
      </c>
      <c r="C756" s="298">
        <v>46053</v>
      </c>
      <c r="D756" s="298" t="s">
        <v>210</v>
      </c>
      <c r="E756" s="331">
        <v>375</v>
      </c>
      <c r="F756" s="331"/>
      <c r="G756" s="333">
        <f t="shared" si="7"/>
        <v>7358.7899999999936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286</v>
      </c>
      <c r="B757" s="330">
        <v>32</v>
      </c>
      <c r="C757" s="298">
        <v>46053</v>
      </c>
      <c r="D757" s="298" t="s">
        <v>211</v>
      </c>
      <c r="E757" s="331">
        <v>100</v>
      </c>
      <c r="F757" s="331"/>
      <c r="G757" s="333">
        <f t="shared" si="7"/>
        <v>7733.7899999999936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286</v>
      </c>
      <c r="B758" s="330">
        <v>33</v>
      </c>
      <c r="C758" s="298">
        <v>46053</v>
      </c>
      <c r="D758" s="298" t="s">
        <v>212</v>
      </c>
      <c r="E758" s="331">
        <v>85</v>
      </c>
      <c r="F758" s="331"/>
      <c r="G758" s="333">
        <f t="shared" si="7"/>
        <v>7833.7899999999936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286</v>
      </c>
      <c r="B759" s="330">
        <v>34</v>
      </c>
      <c r="C759" s="298">
        <v>46053</v>
      </c>
      <c r="D759" s="298" t="s">
        <v>213</v>
      </c>
      <c r="E759" s="331">
        <v>230</v>
      </c>
      <c r="F759" s="331"/>
      <c r="G759" s="333">
        <f t="shared" si="7"/>
        <v>7918.7899999999936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286</v>
      </c>
      <c r="B760" s="330">
        <v>35</v>
      </c>
      <c r="C760" s="298">
        <v>46053</v>
      </c>
      <c r="D760" s="298" t="s">
        <v>214</v>
      </c>
      <c r="E760" s="331">
        <v>45</v>
      </c>
      <c r="F760" s="331"/>
      <c r="G760" s="333">
        <f t="shared" si="7"/>
        <v>8148.7899999999936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8</v>
      </c>
      <c r="C761" s="298">
        <v>46053</v>
      </c>
      <c r="D761" s="298" t="s">
        <v>319</v>
      </c>
      <c r="E761" s="331">
        <v>31.03</v>
      </c>
      <c r="F761" s="331"/>
      <c r="G761" s="333">
        <f t="shared" si="7"/>
        <v>8193.7899999999936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294</v>
      </c>
      <c r="B762" s="330">
        <v>10</v>
      </c>
      <c r="C762" s="298">
        <v>46053</v>
      </c>
      <c r="D762" s="298" t="s">
        <v>176</v>
      </c>
      <c r="E762" s="331">
        <v>17.899999999999999</v>
      </c>
      <c r="F762" s="331"/>
      <c r="G762" s="333">
        <f t="shared" si="7"/>
        <v>8224.8199999999943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3</v>
      </c>
      <c r="C763" s="298">
        <v>46053</v>
      </c>
      <c r="D763" s="298" t="s">
        <v>348</v>
      </c>
      <c r="E763" s="331">
        <v>18.84</v>
      </c>
      <c r="F763" s="331"/>
      <c r="G763" s="333">
        <f t="shared" si="7"/>
        <v>8242.7199999999939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8</v>
      </c>
      <c r="C764" s="298">
        <v>46053</v>
      </c>
      <c r="D764" s="298" t="s">
        <v>319</v>
      </c>
      <c r="E764" s="331">
        <v>25.54</v>
      </c>
      <c r="F764" s="331"/>
      <c r="G764" s="333">
        <f t="shared" si="7"/>
        <v>8261.559999999994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8</v>
      </c>
      <c r="C765" s="298">
        <v>46053</v>
      </c>
      <c r="D765" s="298" t="s">
        <v>308</v>
      </c>
      <c r="E765" s="331">
        <v>52.59</v>
      </c>
      <c r="F765" s="331"/>
      <c r="G765" s="333">
        <f t="shared" si="7"/>
        <v>8287.0999999999949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335</v>
      </c>
      <c r="B766" s="330" t="s">
        <v>335</v>
      </c>
      <c r="C766" s="298">
        <v>46052</v>
      </c>
      <c r="D766" s="299" t="s">
        <v>460</v>
      </c>
      <c r="E766" s="331"/>
      <c r="F766" s="331">
        <v>422</v>
      </c>
      <c r="G766" s="333">
        <f t="shared" si="7"/>
        <v>8339.6899999999951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5</v>
      </c>
      <c r="C767" s="298">
        <v>46052</v>
      </c>
      <c r="D767" s="299" t="s">
        <v>865</v>
      </c>
      <c r="E767" s="331">
        <v>200</v>
      </c>
      <c r="F767" s="331"/>
      <c r="G767" s="333">
        <f t="shared" si="7"/>
        <v>7917.6899999999951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2</v>
      </c>
      <c r="C768" s="298">
        <v>46052</v>
      </c>
      <c r="D768" s="299" t="s">
        <v>296</v>
      </c>
      <c r="E768" s="331">
        <v>8.52</v>
      </c>
      <c r="F768" s="331"/>
      <c r="G768" s="333">
        <f t="shared" si="7"/>
        <v>8117.6899999999951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287</v>
      </c>
      <c r="B769" s="330" t="s">
        <v>287</v>
      </c>
      <c r="C769" s="298">
        <v>46052</v>
      </c>
      <c r="D769" s="299" t="s">
        <v>461</v>
      </c>
      <c r="E769" s="331">
        <v>831.92</v>
      </c>
      <c r="F769" s="331">
        <v>831.92</v>
      </c>
      <c r="G769" s="333">
        <f t="shared" si="7"/>
        <v>8126.2099999999955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5</v>
      </c>
      <c r="C770" s="298">
        <v>46052</v>
      </c>
      <c r="D770" s="299" t="s">
        <v>441</v>
      </c>
      <c r="E770" s="331">
        <v>200</v>
      </c>
      <c r="F770" s="331"/>
      <c r="G770" s="333">
        <f t="shared" si="7"/>
        <v>8126.2099999999955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2</v>
      </c>
      <c r="C771" s="298">
        <v>46052</v>
      </c>
      <c r="D771" s="299" t="s">
        <v>324</v>
      </c>
      <c r="E771" s="331">
        <v>11.04</v>
      </c>
      <c r="F771" s="331"/>
      <c r="G771" s="333">
        <f t="shared" si="7"/>
        <v>8326.2099999999955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291</v>
      </c>
      <c r="B772" s="330">
        <v>38</v>
      </c>
      <c r="C772" s="298">
        <v>46051</v>
      </c>
      <c r="D772" s="299" t="s">
        <v>293</v>
      </c>
      <c r="E772" s="331"/>
      <c r="F772" s="331">
        <v>4365.6499999999996</v>
      </c>
      <c r="G772" s="333">
        <f t="shared" si="7"/>
        <v>8337.2499999999964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2</v>
      </c>
      <c r="C773" s="298">
        <v>46051</v>
      </c>
      <c r="D773" s="299" t="s">
        <v>296</v>
      </c>
      <c r="E773" s="331">
        <v>18.28</v>
      </c>
      <c r="F773" s="331"/>
      <c r="G773" s="333">
        <f t="shared" si="7"/>
        <v>3971.5999999999976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4</v>
      </c>
      <c r="C774" s="298">
        <v>46051</v>
      </c>
      <c r="D774" s="299" t="s">
        <v>295</v>
      </c>
      <c r="E774" s="331">
        <v>57.06</v>
      </c>
      <c r="F774" s="331"/>
      <c r="G774" s="333">
        <f t="shared" si="7"/>
        <v>3989.8799999999978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287</v>
      </c>
      <c r="B775" s="330" t="s">
        <v>287</v>
      </c>
      <c r="C775" s="298">
        <v>46051</v>
      </c>
      <c r="D775" s="299" t="s">
        <v>462</v>
      </c>
      <c r="E775" s="331">
        <v>89.42</v>
      </c>
      <c r="F775" s="331">
        <v>89.42</v>
      </c>
      <c r="G775" s="333">
        <f t="shared" si="7"/>
        <v>4046.9399999999978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8</v>
      </c>
      <c r="C776" s="298">
        <v>46051</v>
      </c>
      <c r="D776" s="299" t="s">
        <v>463</v>
      </c>
      <c r="E776" s="331">
        <v>59</v>
      </c>
      <c r="F776" s="331"/>
      <c r="G776" s="333">
        <f t="shared" si="7"/>
        <v>4046.9399999999978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2</v>
      </c>
      <c r="C777" s="298">
        <v>46051</v>
      </c>
      <c r="D777" s="299" t="s">
        <v>371</v>
      </c>
      <c r="E777" s="331">
        <v>19.899999999999999</v>
      </c>
      <c r="F777" s="331"/>
      <c r="G777" s="333">
        <f t="shared" si="7"/>
        <v>4105.9399999999978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2</v>
      </c>
      <c r="C778" s="298">
        <v>46050</v>
      </c>
      <c r="D778" s="299" t="s">
        <v>353</v>
      </c>
      <c r="E778" s="331">
        <v>14.99</v>
      </c>
      <c r="F778" s="331"/>
      <c r="G778" s="333">
        <f t="shared" si="7"/>
        <v>4125.8399999999974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6</v>
      </c>
      <c r="C779" s="298">
        <v>46050</v>
      </c>
      <c r="D779" s="299" t="s">
        <v>464</v>
      </c>
      <c r="E779" s="331">
        <v>25</v>
      </c>
      <c r="F779" s="331"/>
      <c r="G779" s="333">
        <f t="shared" si="7"/>
        <v>4140.8299999999972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3</v>
      </c>
      <c r="C780" s="298">
        <v>46050</v>
      </c>
      <c r="D780" s="299" t="s">
        <v>866</v>
      </c>
      <c r="E780" s="331">
        <v>6</v>
      </c>
      <c r="F780" s="331"/>
      <c r="G780" s="333">
        <f t="shared" si="7"/>
        <v>4165.8299999999972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2</v>
      </c>
      <c r="C781" s="298">
        <v>46050</v>
      </c>
      <c r="D781" s="299" t="s">
        <v>867</v>
      </c>
      <c r="E781" s="331">
        <v>15</v>
      </c>
      <c r="F781" s="331"/>
      <c r="G781" s="333">
        <f t="shared" si="7"/>
        <v>4171.8299999999972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2</v>
      </c>
      <c r="C782" s="298">
        <v>46050</v>
      </c>
      <c r="D782" s="299" t="s">
        <v>296</v>
      </c>
      <c r="E782" s="331">
        <v>12.71</v>
      </c>
      <c r="F782" s="331"/>
      <c r="G782" s="333">
        <f t="shared" si="7"/>
        <v>4186.8299999999972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287</v>
      </c>
      <c r="B783" s="330" t="s">
        <v>287</v>
      </c>
      <c r="C783" s="298">
        <v>46050</v>
      </c>
      <c r="D783" s="299" t="s">
        <v>452</v>
      </c>
      <c r="E783" s="331">
        <v>1475.9</v>
      </c>
      <c r="F783" s="331">
        <v>1475.9</v>
      </c>
      <c r="G783" s="333">
        <f t="shared" si="7"/>
        <v>4199.5399999999972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8</v>
      </c>
      <c r="C784" s="298">
        <v>46050</v>
      </c>
      <c r="D784" s="299" t="s">
        <v>319</v>
      </c>
      <c r="E784" s="331">
        <v>28.52</v>
      </c>
      <c r="F784" s="331"/>
      <c r="G784" s="333">
        <f t="shared" si="7"/>
        <v>4199.5399999999972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2</v>
      </c>
      <c r="C785" s="298">
        <v>46050</v>
      </c>
      <c r="D785" s="299" t="s">
        <v>465</v>
      </c>
      <c r="E785" s="331">
        <v>66.94</v>
      </c>
      <c r="F785" s="331"/>
      <c r="G785" s="333">
        <f t="shared" si="7"/>
        <v>4228.0599999999977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8</v>
      </c>
      <c r="C786" s="298">
        <v>46049</v>
      </c>
      <c r="D786" s="299" t="s">
        <v>308</v>
      </c>
      <c r="E786" s="331">
        <v>47.99</v>
      </c>
      <c r="F786" s="331"/>
      <c r="G786" s="333">
        <f t="shared" si="7"/>
        <v>4294.9999999999973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287</v>
      </c>
      <c r="B787" s="330" t="s">
        <v>287</v>
      </c>
      <c r="C787" s="298">
        <v>46048</v>
      </c>
      <c r="D787" s="299" t="s">
        <v>466</v>
      </c>
      <c r="E787" s="331"/>
      <c r="F787" s="331">
        <v>425</v>
      </c>
      <c r="G787" s="333">
        <f t="shared" si="7"/>
        <v>4342.9899999999971</v>
      </c>
      <c r="H787" s="334" t="s">
        <v>298</v>
      </c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287</v>
      </c>
      <c r="B788" s="330" t="s">
        <v>287</v>
      </c>
      <c r="C788" s="298">
        <v>46048</v>
      </c>
      <c r="D788" s="299" t="s">
        <v>466</v>
      </c>
      <c r="E788" s="331">
        <v>425</v>
      </c>
      <c r="F788" s="331"/>
      <c r="G788" s="333">
        <f t="shared" si="7"/>
        <v>3917.9899999999971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2</v>
      </c>
      <c r="C789" s="298">
        <v>46048</v>
      </c>
      <c r="D789" s="299" t="s">
        <v>467</v>
      </c>
      <c r="E789" s="331">
        <v>20.12</v>
      </c>
      <c r="F789" s="331"/>
      <c r="G789" s="333">
        <f t="shared" si="7"/>
        <v>4342.9899999999971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294</v>
      </c>
      <c r="B790" s="330">
        <v>17</v>
      </c>
      <c r="C790" s="298">
        <v>46048</v>
      </c>
      <c r="D790" s="299" t="s">
        <v>468</v>
      </c>
      <c r="E790" s="331">
        <v>42.68</v>
      </c>
      <c r="F790" s="331"/>
      <c r="G790" s="333">
        <f t="shared" si="7"/>
        <v>4363.1099999999969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6</v>
      </c>
      <c r="C791" s="298">
        <v>46048</v>
      </c>
      <c r="D791" s="299" t="s">
        <v>397</v>
      </c>
      <c r="E791" s="331">
        <v>47.9</v>
      </c>
      <c r="F791" s="331"/>
      <c r="G791" s="333">
        <f t="shared" si="7"/>
        <v>4405.7899999999972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1</v>
      </c>
      <c r="C792" s="298">
        <v>46047</v>
      </c>
      <c r="D792" s="299" t="s">
        <v>457</v>
      </c>
      <c r="E792" s="331">
        <v>105.79</v>
      </c>
      <c r="F792" s="331"/>
      <c r="G792" s="333">
        <f t="shared" si="7"/>
        <v>4453.6899999999969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294</v>
      </c>
      <c r="B793" s="330">
        <v>12</v>
      </c>
      <c r="C793" s="298">
        <v>46047</v>
      </c>
      <c r="D793" s="299" t="s">
        <v>314</v>
      </c>
      <c r="E793" s="331">
        <v>204.83</v>
      </c>
      <c r="F793" s="331"/>
      <c r="G793" s="333">
        <f t="shared" si="7"/>
        <v>4559.4799999999968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3</v>
      </c>
      <c r="C794" s="298">
        <v>46047</v>
      </c>
      <c r="D794" s="299" t="s">
        <v>348</v>
      </c>
      <c r="E794" s="331">
        <v>8.51</v>
      </c>
      <c r="F794" s="331"/>
      <c r="G794" s="333">
        <f t="shared" si="7"/>
        <v>4764.3099999999968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4</v>
      </c>
      <c r="C795" s="298">
        <v>46046</v>
      </c>
      <c r="D795" s="299" t="s">
        <v>296</v>
      </c>
      <c r="E795" s="331">
        <v>92.96</v>
      </c>
      <c r="F795" s="331"/>
      <c r="G795" s="333">
        <f t="shared" si="7"/>
        <v>4772.819999999997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4</v>
      </c>
      <c r="C796" s="298">
        <v>46046</v>
      </c>
      <c r="D796" s="299" t="s">
        <v>334</v>
      </c>
      <c r="E796" s="331">
        <v>30.77</v>
      </c>
      <c r="F796" s="331"/>
      <c r="G796" s="333">
        <f t="shared" si="7"/>
        <v>4865.779999999997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2</v>
      </c>
      <c r="C797" s="298">
        <v>46046</v>
      </c>
      <c r="D797" s="299" t="s">
        <v>358</v>
      </c>
      <c r="E797" s="331">
        <v>9.4700000000000006</v>
      </c>
      <c r="F797" s="331"/>
      <c r="G797" s="333">
        <f t="shared" si="7"/>
        <v>4896.5499999999975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6</v>
      </c>
      <c r="C798" s="298">
        <v>46046</v>
      </c>
      <c r="D798" s="299" t="s">
        <v>397</v>
      </c>
      <c r="E798" s="331">
        <v>53.59</v>
      </c>
      <c r="F798" s="331"/>
      <c r="G798" s="333">
        <f t="shared" si="7"/>
        <v>4906.0199999999977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1</v>
      </c>
      <c r="C799" s="298">
        <v>46046</v>
      </c>
      <c r="D799" s="299" t="s">
        <v>311</v>
      </c>
      <c r="E799" s="331">
        <v>61.64</v>
      </c>
      <c r="F799" s="331"/>
      <c r="G799" s="333">
        <f t="shared" si="7"/>
        <v>4959.6099999999979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1</v>
      </c>
      <c r="C800" s="298">
        <v>46045</v>
      </c>
      <c r="D800" s="299" t="s">
        <v>304</v>
      </c>
      <c r="E800" s="331">
        <v>23.17</v>
      </c>
      <c r="F800" s="331"/>
      <c r="G800" s="333">
        <f t="shared" si="7"/>
        <v>5021.2499999999982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4</v>
      </c>
      <c r="C801" s="298">
        <v>46045</v>
      </c>
      <c r="D801" s="299" t="s">
        <v>296</v>
      </c>
      <c r="E801" s="331">
        <v>62.77</v>
      </c>
      <c r="F801" s="331"/>
      <c r="G801" s="333">
        <f t="shared" si="7"/>
        <v>5044.4199999999983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6</v>
      </c>
      <c r="C802" s="298">
        <v>46045</v>
      </c>
      <c r="D802" s="299" t="s">
        <v>469</v>
      </c>
      <c r="E802" s="331">
        <v>105.51</v>
      </c>
      <c r="F802" s="331"/>
      <c r="G802" s="333">
        <f t="shared" si="7"/>
        <v>5107.1899999999987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3</v>
      </c>
      <c r="C803" s="298">
        <v>46045</v>
      </c>
      <c r="D803" s="299" t="s">
        <v>334</v>
      </c>
      <c r="E803" s="331">
        <v>9.9499999999999993</v>
      </c>
      <c r="F803" s="331"/>
      <c r="G803" s="333">
        <f t="shared" si="7"/>
        <v>5212.6999999999989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2</v>
      </c>
      <c r="C804" s="298">
        <v>46045</v>
      </c>
      <c r="D804" s="299" t="s">
        <v>358</v>
      </c>
      <c r="E804" s="331">
        <v>10.17</v>
      </c>
      <c r="F804" s="331"/>
      <c r="G804" s="333">
        <f t="shared" si="7"/>
        <v>5222.6499999999987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2</v>
      </c>
      <c r="C805" s="298">
        <v>46045</v>
      </c>
      <c r="D805" s="299" t="s">
        <v>301</v>
      </c>
      <c r="E805" s="331">
        <v>32.200000000000003</v>
      </c>
      <c r="F805" s="331"/>
      <c r="G805" s="333">
        <f t="shared" si="7"/>
        <v>5232.8199999999988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294</v>
      </c>
      <c r="B806" s="330">
        <v>22</v>
      </c>
      <c r="C806" s="298">
        <v>46045</v>
      </c>
      <c r="D806" s="299" t="s">
        <v>863</v>
      </c>
      <c r="E806" s="331">
        <v>5.31</v>
      </c>
      <c r="F806" s="331"/>
      <c r="G806" s="333">
        <f t="shared" si="7"/>
        <v>5265.0199999999986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8</v>
      </c>
      <c r="C807" s="298">
        <v>46044</v>
      </c>
      <c r="D807" s="299" t="s">
        <v>435</v>
      </c>
      <c r="E807" s="331">
        <v>73.95</v>
      </c>
      <c r="F807" s="331"/>
      <c r="G807" s="333">
        <f t="shared" si="7"/>
        <v>5270.329999999999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2</v>
      </c>
      <c r="C808" s="298">
        <v>46044</v>
      </c>
      <c r="D808" s="299" t="s">
        <v>470</v>
      </c>
      <c r="E808" s="331">
        <v>28.68</v>
      </c>
      <c r="F808" s="331"/>
      <c r="G808" s="333">
        <f t="shared" si="7"/>
        <v>5344.2799999999988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8</v>
      </c>
      <c r="C809" s="298">
        <v>46044</v>
      </c>
      <c r="D809" s="299" t="s">
        <v>357</v>
      </c>
      <c r="E809" s="331">
        <v>57.38</v>
      </c>
      <c r="F809" s="331"/>
      <c r="G809" s="333">
        <f t="shared" si="7"/>
        <v>5372.9599999999991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2</v>
      </c>
      <c r="C810" s="298">
        <v>46044</v>
      </c>
      <c r="D810" s="299" t="s">
        <v>358</v>
      </c>
      <c r="E810" s="331">
        <v>9.4700000000000006</v>
      </c>
      <c r="F810" s="331"/>
      <c r="G810" s="333">
        <f t="shared" si="7"/>
        <v>5430.3399999999992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2</v>
      </c>
      <c r="C811" s="298">
        <v>46044</v>
      </c>
      <c r="D811" s="299" t="s">
        <v>358</v>
      </c>
      <c r="E811" s="331">
        <v>7.18</v>
      </c>
      <c r="F811" s="331"/>
      <c r="G811" s="333">
        <f t="shared" si="7"/>
        <v>5439.8099999999995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287</v>
      </c>
      <c r="B812" s="330" t="s">
        <v>287</v>
      </c>
      <c r="C812" s="298">
        <v>46044</v>
      </c>
      <c r="D812" s="299" t="s">
        <v>315</v>
      </c>
      <c r="E812" s="331">
        <v>126.24</v>
      </c>
      <c r="F812" s="331">
        <v>126.24</v>
      </c>
      <c r="G812" s="333">
        <f t="shared" si="7"/>
        <v>5446.99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8</v>
      </c>
      <c r="C813" s="298">
        <v>46043</v>
      </c>
      <c r="D813" s="299" t="s">
        <v>471</v>
      </c>
      <c r="E813" s="331">
        <v>17</v>
      </c>
      <c r="F813" s="331"/>
      <c r="G813" s="333">
        <f t="shared" si="7"/>
        <v>5446.99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1</v>
      </c>
      <c r="C814" s="298">
        <v>46043</v>
      </c>
      <c r="D814" s="299" t="s">
        <v>329</v>
      </c>
      <c r="E814" s="331">
        <v>24.75</v>
      </c>
      <c r="F814" s="331"/>
      <c r="G814" s="333">
        <f t="shared" si="7"/>
        <v>5463.99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291</v>
      </c>
      <c r="B815" s="330">
        <v>39</v>
      </c>
      <c r="C815" s="298">
        <v>46043</v>
      </c>
      <c r="D815" s="299" t="s">
        <v>292</v>
      </c>
      <c r="E815" s="331"/>
      <c r="F815" s="331">
        <v>3378.82</v>
      </c>
      <c r="G815" s="333">
        <f t="shared" si="7"/>
        <v>5488.74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294</v>
      </c>
      <c r="B816" s="330">
        <v>23</v>
      </c>
      <c r="C816" s="298">
        <v>46043</v>
      </c>
      <c r="D816" s="299" t="s">
        <v>67</v>
      </c>
      <c r="E816" s="331">
        <v>650.88</v>
      </c>
      <c r="F816" s="331"/>
      <c r="G816" s="333">
        <f t="shared" si="7"/>
        <v>2109.9199999999992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287</v>
      </c>
      <c r="B817" s="330" t="s">
        <v>287</v>
      </c>
      <c r="C817" s="298">
        <v>46043</v>
      </c>
      <c r="D817" s="299" t="s">
        <v>472</v>
      </c>
      <c r="E817" s="331">
        <v>100</v>
      </c>
      <c r="F817" s="331">
        <v>100</v>
      </c>
      <c r="G817" s="333">
        <f t="shared" si="7"/>
        <v>2760.7999999999993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2</v>
      </c>
      <c r="C818" s="298">
        <v>46043</v>
      </c>
      <c r="D818" s="299" t="s">
        <v>301</v>
      </c>
      <c r="E818" s="331">
        <v>20</v>
      </c>
      <c r="F818" s="331"/>
      <c r="G818" s="333">
        <f t="shared" si="7"/>
        <v>2760.7999999999993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8</v>
      </c>
      <c r="C819" s="298">
        <v>46043</v>
      </c>
      <c r="D819" s="299" t="s">
        <v>295</v>
      </c>
      <c r="E819" s="331">
        <v>6.38</v>
      </c>
      <c r="F819" s="331"/>
      <c r="G819" s="333">
        <f t="shared" si="7"/>
        <v>2780.7999999999993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2</v>
      </c>
      <c r="C820" s="298">
        <v>46043</v>
      </c>
      <c r="D820" s="299" t="s">
        <v>295</v>
      </c>
      <c r="E820" s="331">
        <v>17.29</v>
      </c>
      <c r="F820" s="331"/>
      <c r="G820" s="333">
        <f t="shared" si="7"/>
        <v>2787.1799999999994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2</v>
      </c>
      <c r="C821" s="298">
        <v>46043</v>
      </c>
      <c r="D821" s="299" t="s">
        <v>358</v>
      </c>
      <c r="E821" s="331">
        <v>14.86</v>
      </c>
      <c r="F821" s="331"/>
      <c r="G821" s="333">
        <f t="shared" si="7"/>
        <v>2804.4699999999993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2</v>
      </c>
      <c r="C822" s="298">
        <v>46042</v>
      </c>
      <c r="D822" s="299" t="s">
        <v>371</v>
      </c>
      <c r="E822" s="331">
        <v>13.4</v>
      </c>
      <c r="F822" s="331"/>
      <c r="G822" s="333">
        <f t="shared" si="7"/>
        <v>2819.3299999999995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2</v>
      </c>
      <c r="C823" s="298">
        <v>46042</v>
      </c>
      <c r="D823" s="299" t="s">
        <v>371</v>
      </c>
      <c r="E823" s="331">
        <v>5.97</v>
      </c>
      <c r="F823" s="331"/>
      <c r="G823" s="333">
        <f t="shared" si="7"/>
        <v>2832.7299999999996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294</v>
      </c>
      <c r="B824" s="330">
        <v>22</v>
      </c>
      <c r="C824" s="298">
        <v>46042</v>
      </c>
      <c r="D824" s="299" t="s">
        <v>323</v>
      </c>
      <c r="E824" s="331">
        <v>18.09</v>
      </c>
      <c r="F824" s="331"/>
      <c r="G824" s="333">
        <f t="shared" si="7"/>
        <v>2838.6999999999994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294</v>
      </c>
      <c r="B825" s="330">
        <v>17</v>
      </c>
      <c r="C825" s="298">
        <v>46042</v>
      </c>
      <c r="D825" s="299" t="s">
        <v>188</v>
      </c>
      <c r="E825" s="331">
        <v>42.65</v>
      </c>
      <c r="F825" s="331"/>
      <c r="G825" s="333">
        <f t="shared" si="7"/>
        <v>2856.7899999999995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335</v>
      </c>
      <c r="B826" s="330" t="s">
        <v>335</v>
      </c>
      <c r="C826" s="298">
        <v>46042</v>
      </c>
      <c r="D826" s="299" t="s">
        <v>336</v>
      </c>
      <c r="E826" s="331">
        <v>130.51</v>
      </c>
      <c r="F826" s="331"/>
      <c r="G826" s="333">
        <f t="shared" si="7"/>
        <v>2899.4399999999996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294</v>
      </c>
      <c r="B827" s="330">
        <v>15</v>
      </c>
      <c r="C827" s="298">
        <v>46042</v>
      </c>
      <c r="D827" s="299" t="s">
        <v>185</v>
      </c>
      <c r="E827" s="331">
        <v>132.4</v>
      </c>
      <c r="F827" s="331"/>
      <c r="G827" s="333">
        <f t="shared" si="7"/>
        <v>3029.9499999999994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294</v>
      </c>
      <c r="B828" s="330">
        <v>23</v>
      </c>
      <c r="C828" s="298">
        <v>46042</v>
      </c>
      <c r="D828" s="299" t="s">
        <v>63</v>
      </c>
      <c r="E828" s="331">
        <v>529.46</v>
      </c>
      <c r="F828" s="331"/>
      <c r="G828" s="333">
        <f t="shared" si="7"/>
        <v>3162.3499999999995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6</v>
      </c>
      <c r="C829" s="298">
        <v>46042</v>
      </c>
      <c r="D829" s="299" t="s">
        <v>300</v>
      </c>
      <c r="E829" s="331">
        <v>51.63</v>
      </c>
      <c r="F829" s="331"/>
      <c r="G829" s="333">
        <f t="shared" si="7"/>
        <v>3691.8099999999995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2</v>
      </c>
      <c r="C830" s="298">
        <v>46042</v>
      </c>
      <c r="D830" s="299" t="s">
        <v>296</v>
      </c>
      <c r="E830" s="331">
        <v>11.17</v>
      </c>
      <c r="F830" s="331"/>
      <c r="G830" s="333">
        <f t="shared" si="7"/>
        <v>3743.4399999999996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4</v>
      </c>
      <c r="C831" s="298">
        <v>46042</v>
      </c>
      <c r="D831" s="299" t="s">
        <v>296</v>
      </c>
      <c r="E831" s="331">
        <v>57.37</v>
      </c>
      <c r="F831" s="331"/>
      <c r="G831" s="333">
        <f t="shared" si="7"/>
        <v>3754.6099999999997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294</v>
      </c>
      <c r="B832" s="330">
        <v>22</v>
      </c>
      <c r="C832" s="298">
        <v>46042</v>
      </c>
      <c r="D832" s="299" t="s">
        <v>328</v>
      </c>
      <c r="E832" s="331">
        <v>7.46</v>
      </c>
      <c r="F832" s="331"/>
      <c r="G832" s="333">
        <f t="shared" si="7"/>
        <v>3811.9799999999996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4</v>
      </c>
      <c r="C833" s="298">
        <v>46042</v>
      </c>
      <c r="D833" s="299" t="s">
        <v>310</v>
      </c>
      <c r="E833" s="331">
        <v>28.91</v>
      </c>
      <c r="F833" s="331"/>
      <c r="G833" s="333">
        <f t="shared" si="7"/>
        <v>3819.4399999999996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6</v>
      </c>
      <c r="C834" s="298">
        <v>46040</v>
      </c>
      <c r="D834" s="299" t="s">
        <v>300</v>
      </c>
      <c r="E834" s="331">
        <v>31.35</v>
      </c>
      <c r="F834" s="331"/>
      <c r="G834" s="333">
        <f t="shared" si="7"/>
        <v>3848.3499999999995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8</v>
      </c>
      <c r="C835" s="298">
        <v>46040</v>
      </c>
      <c r="D835" s="299" t="s">
        <v>473</v>
      </c>
      <c r="E835" s="331">
        <v>124.75</v>
      </c>
      <c r="F835" s="331"/>
      <c r="G835" s="333">
        <f t="shared" si="7"/>
        <v>3879.6999999999994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3</v>
      </c>
      <c r="C836" s="298">
        <v>46040</v>
      </c>
      <c r="D836" s="299" t="s">
        <v>320</v>
      </c>
      <c r="E836" s="331">
        <v>11.3</v>
      </c>
      <c r="F836" s="331"/>
      <c r="G836" s="333">
        <f t="shared" si="7"/>
        <v>4004.4499999999994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294</v>
      </c>
      <c r="B837" s="330">
        <v>22</v>
      </c>
      <c r="C837" s="298">
        <v>46040</v>
      </c>
      <c r="D837" s="299" t="s">
        <v>401</v>
      </c>
      <c r="E837" s="331">
        <v>13.84</v>
      </c>
      <c r="F837" s="331"/>
      <c r="G837" s="333">
        <f t="shared" si="7"/>
        <v>4015.7499999999995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1</v>
      </c>
      <c r="C838" s="298">
        <v>46040</v>
      </c>
      <c r="D838" s="299" t="s">
        <v>306</v>
      </c>
      <c r="E838" s="331">
        <v>92.06</v>
      </c>
      <c r="F838" s="331"/>
      <c r="G838" s="333">
        <f t="shared" si="7"/>
        <v>4029.5899999999997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7</v>
      </c>
      <c r="C839" s="298">
        <v>46040</v>
      </c>
      <c r="D839" s="299" t="s">
        <v>338</v>
      </c>
      <c r="E839" s="331">
        <v>78.47</v>
      </c>
      <c r="F839" s="331"/>
      <c r="G839" s="333">
        <f t="shared" si="7"/>
        <v>4121.6499999999996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1</v>
      </c>
      <c r="C840" s="298">
        <v>46040</v>
      </c>
      <c r="D840" s="299" t="s">
        <v>393</v>
      </c>
      <c r="E840" s="331">
        <v>28.22</v>
      </c>
      <c r="F840" s="331"/>
      <c r="G840" s="333">
        <f t="shared" si="7"/>
        <v>4200.12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2</v>
      </c>
      <c r="C841" s="298">
        <v>46040</v>
      </c>
      <c r="D841" s="299" t="s">
        <v>392</v>
      </c>
      <c r="E841" s="331">
        <v>32.729999999999997</v>
      </c>
      <c r="F841" s="331"/>
      <c r="G841" s="333">
        <f t="shared" si="7"/>
        <v>4228.34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294</v>
      </c>
      <c r="B842" s="330">
        <v>42</v>
      </c>
      <c r="C842" s="298">
        <v>46039</v>
      </c>
      <c r="D842" s="299" t="s">
        <v>333</v>
      </c>
      <c r="E842" s="331">
        <v>29.8</v>
      </c>
      <c r="F842" s="331"/>
      <c r="G842" s="333">
        <f t="shared" si="7"/>
        <v>4261.07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294</v>
      </c>
      <c r="B843" s="330">
        <v>43</v>
      </c>
      <c r="C843" s="298">
        <v>46039</v>
      </c>
      <c r="D843" s="299" t="s">
        <v>333</v>
      </c>
      <c r="E843" s="331">
        <v>22.35</v>
      </c>
      <c r="F843" s="331"/>
      <c r="G843" s="333">
        <f t="shared" si="7"/>
        <v>4290.87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8</v>
      </c>
      <c r="C844" s="298">
        <v>46039</v>
      </c>
      <c r="D844" s="299" t="s">
        <v>319</v>
      </c>
      <c r="E844" s="331">
        <v>36.92</v>
      </c>
      <c r="F844" s="331"/>
      <c r="G844" s="333">
        <f t="shared" si="7"/>
        <v>4313.22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1</v>
      </c>
      <c r="C845" s="298">
        <v>46039</v>
      </c>
      <c r="D845" s="299" t="s">
        <v>311</v>
      </c>
      <c r="E845" s="331">
        <v>117.89</v>
      </c>
      <c r="F845" s="331"/>
      <c r="G845" s="333">
        <f t="shared" si="7"/>
        <v>4350.1400000000003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1</v>
      </c>
      <c r="C846" s="298">
        <v>46039</v>
      </c>
      <c r="D846" s="299" t="s">
        <v>329</v>
      </c>
      <c r="E846" s="331">
        <v>196.36</v>
      </c>
      <c r="F846" s="331"/>
      <c r="G846" s="333">
        <f t="shared" si="7"/>
        <v>4468.0300000000007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294</v>
      </c>
      <c r="B847" s="330">
        <v>21</v>
      </c>
      <c r="C847" s="298">
        <v>46039</v>
      </c>
      <c r="D847" s="299" t="s">
        <v>194</v>
      </c>
      <c r="E847" s="331">
        <v>70.2</v>
      </c>
      <c r="F847" s="331"/>
      <c r="G847" s="333">
        <f t="shared" si="7"/>
        <v>4664.3900000000003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2</v>
      </c>
      <c r="C848" s="298">
        <v>46038</v>
      </c>
      <c r="D848" s="299" t="s">
        <v>324</v>
      </c>
      <c r="E848" s="331">
        <v>13.14</v>
      </c>
      <c r="F848" s="331"/>
      <c r="G848" s="333">
        <f t="shared" si="7"/>
        <v>4734.59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2</v>
      </c>
      <c r="C849" s="298">
        <v>46038</v>
      </c>
      <c r="D849" s="299" t="s">
        <v>296</v>
      </c>
      <c r="E849" s="331">
        <v>18.489999999999998</v>
      </c>
      <c r="F849" s="331"/>
      <c r="G849" s="333">
        <f t="shared" si="7"/>
        <v>4747.7300000000005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291</v>
      </c>
      <c r="B850" s="330">
        <v>41</v>
      </c>
      <c r="C850" s="298">
        <v>46038</v>
      </c>
      <c r="D850" s="299" t="s">
        <v>474</v>
      </c>
      <c r="E850" s="331"/>
      <c r="F850" s="331">
        <v>800</v>
      </c>
      <c r="G850" s="333">
        <f t="shared" si="7"/>
        <v>4766.22</v>
      </c>
      <c r="H850" s="334" t="s">
        <v>298</v>
      </c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294</v>
      </c>
      <c r="B851" s="330">
        <v>18</v>
      </c>
      <c r="C851" s="298">
        <v>46038</v>
      </c>
      <c r="D851" s="299" t="s">
        <v>361</v>
      </c>
      <c r="E851" s="331">
        <v>400</v>
      </c>
      <c r="F851" s="331"/>
      <c r="G851" s="333">
        <f t="shared" si="7"/>
        <v>3966.2200000000003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294</v>
      </c>
      <c r="B852" s="330">
        <v>19</v>
      </c>
      <c r="C852" s="298">
        <v>46038</v>
      </c>
      <c r="D852" s="299" t="s">
        <v>191</v>
      </c>
      <c r="E852" s="331">
        <v>200</v>
      </c>
      <c r="F852" s="331"/>
      <c r="G852" s="333">
        <f t="shared" si="7"/>
        <v>4366.22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294</v>
      </c>
      <c r="B853" s="330">
        <v>11</v>
      </c>
      <c r="C853" s="298">
        <v>46038</v>
      </c>
      <c r="D853" s="299" t="s">
        <v>178</v>
      </c>
      <c r="E853" s="331">
        <v>267.95999999999998</v>
      </c>
      <c r="F853" s="331"/>
      <c r="G853" s="333">
        <f t="shared" si="7"/>
        <v>4566.22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8</v>
      </c>
      <c r="C854" s="298">
        <v>46037</v>
      </c>
      <c r="D854" s="299" t="s">
        <v>357</v>
      </c>
      <c r="E854" s="331">
        <v>59.95</v>
      </c>
      <c r="F854" s="331"/>
      <c r="G854" s="333">
        <f t="shared" si="7"/>
        <v>4834.18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2</v>
      </c>
      <c r="C855" s="298">
        <v>46037</v>
      </c>
      <c r="D855" s="299" t="s">
        <v>357</v>
      </c>
      <c r="E855" s="331">
        <v>59.96</v>
      </c>
      <c r="F855" s="331"/>
      <c r="G855" s="333">
        <f t="shared" si="7"/>
        <v>4894.13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8</v>
      </c>
      <c r="C856" s="298">
        <v>46037</v>
      </c>
      <c r="D856" s="299" t="s">
        <v>319</v>
      </c>
      <c r="E856" s="331">
        <v>12.43</v>
      </c>
      <c r="F856" s="331"/>
      <c r="G856" s="333">
        <f t="shared" si="7"/>
        <v>4954.09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2</v>
      </c>
      <c r="C857" s="298">
        <v>46037</v>
      </c>
      <c r="D857" s="299" t="s">
        <v>296</v>
      </c>
      <c r="E857" s="331">
        <v>11.07</v>
      </c>
      <c r="F857" s="331"/>
      <c r="G857" s="333">
        <f t="shared" si="7"/>
        <v>4966.5200000000004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4</v>
      </c>
      <c r="C858" s="298">
        <v>46037</v>
      </c>
      <c r="D858" s="299" t="s">
        <v>296</v>
      </c>
      <c r="E858" s="331">
        <v>52.3</v>
      </c>
      <c r="F858" s="331"/>
      <c r="G858" s="333">
        <f t="shared" si="7"/>
        <v>4977.59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6</v>
      </c>
      <c r="C859" s="298">
        <v>46037</v>
      </c>
      <c r="D859" s="299" t="s">
        <v>436</v>
      </c>
      <c r="E859" s="331">
        <v>50</v>
      </c>
      <c r="F859" s="331"/>
      <c r="G859" s="333">
        <f t="shared" si="7"/>
        <v>5029.8900000000003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291</v>
      </c>
      <c r="B860" s="330">
        <v>38</v>
      </c>
      <c r="C860" s="298">
        <v>46037</v>
      </c>
      <c r="D860" s="299" t="s">
        <v>293</v>
      </c>
      <c r="E860" s="331"/>
      <c r="F860" s="331">
        <v>4365.67</v>
      </c>
      <c r="G860" s="333">
        <f t="shared" si="7"/>
        <v>5079.8900000000003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4</v>
      </c>
      <c r="C861" s="298">
        <v>46036</v>
      </c>
      <c r="D861" s="299" t="s">
        <v>295</v>
      </c>
      <c r="E861" s="331">
        <v>30.91</v>
      </c>
      <c r="F861" s="331"/>
      <c r="G861" s="333">
        <f t="shared" si="7"/>
        <v>714.22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3</v>
      </c>
      <c r="C862" s="298">
        <v>46036</v>
      </c>
      <c r="D862" s="299" t="s">
        <v>348</v>
      </c>
      <c r="E862" s="331">
        <v>8.67</v>
      </c>
      <c r="F862" s="331"/>
      <c r="G862" s="333">
        <f t="shared" si="7"/>
        <v>745.13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3</v>
      </c>
      <c r="C863" s="298">
        <v>46035</v>
      </c>
      <c r="D863" s="299" t="s">
        <v>351</v>
      </c>
      <c r="E863" s="331">
        <v>25.01</v>
      </c>
      <c r="F863" s="331"/>
      <c r="G863" s="333">
        <f t="shared" si="7"/>
        <v>753.8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6</v>
      </c>
      <c r="C864" s="298">
        <v>46035</v>
      </c>
      <c r="D864" s="299" t="s">
        <v>412</v>
      </c>
      <c r="E864" s="331">
        <v>-5.9</v>
      </c>
      <c r="F864" s="331"/>
      <c r="G864" s="333">
        <f t="shared" si="7"/>
        <v>778.81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6</v>
      </c>
      <c r="C865" s="298">
        <v>46035</v>
      </c>
      <c r="D865" s="299" t="s">
        <v>446</v>
      </c>
      <c r="E865" s="331">
        <v>-0.03</v>
      </c>
      <c r="F865" s="331"/>
      <c r="G865" s="333">
        <f t="shared" si="7"/>
        <v>772.91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294</v>
      </c>
      <c r="B866" s="330">
        <v>43</v>
      </c>
      <c r="C866" s="298">
        <v>46035</v>
      </c>
      <c r="D866" s="299" t="s">
        <v>201</v>
      </c>
      <c r="E866" s="331">
        <v>44.18</v>
      </c>
      <c r="F866" s="331"/>
      <c r="G866" s="333">
        <f t="shared" si="7"/>
        <v>772.88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294</v>
      </c>
      <c r="B867" s="330">
        <v>42</v>
      </c>
      <c r="C867" s="298">
        <v>46035</v>
      </c>
      <c r="D867" s="299" t="s">
        <v>200</v>
      </c>
      <c r="E867" s="331">
        <v>51.19</v>
      </c>
      <c r="F867" s="331"/>
      <c r="G867" s="333">
        <f t="shared" si="7"/>
        <v>817.06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4</v>
      </c>
      <c r="C868" s="298">
        <v>46035</v>
      </c>
      <c r="D868" s="299" t="s">
        <v>295</v>
      </c>
      <c r="E868" s="331">
        <v>28.15</v>
      </c>
      <c r="F868" s="331"/>
      <c r="G868" s="333">
        <f t="shared" si="7"/>
        <v>868.25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3</v>
      </c>
      <c r="C869" s="298">
        <v>46035</v>
      </c>
      <c r="D869" s="299" t="s">
        <v>296</v>
      </c>
      <c r="E869" s="331">
        <v>20.85</v>
      </c>
      <c r="F869" s="331"/>
      <c r="G869" s="333">
        <f t="shared" si="7"/>
        <v>896.4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1</v>
      </c>
      <c r="C870" s="298">
        <v>46034</v>
      </c>
      <c r="D870" s="299" t="s">
        <v>306</v>
      </c>
      <c r="E870" s="331">
        <v>145.81</v>
      </c>
      <c r="F870" s="331"/>
      <c r="G870" s="333">
        <f t="shared" si="7"/>
        <v>917.25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2</v>
      </c>
      <c r="C871" s="298">
        <v>46034</v>
      </c>
      <c r="D871" s="299" t="s">
        <v>424</v>
      </c>
      <c r="E871" s="331">
        <v>25.22</v>
      </c>
      <c r="F871" s="331"/>
      <c r="G871" s="333">
        <f t="shared" si="7"/>
        <v>1063.06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2</v>
      </c>
      <c r="C872" s="298">
        <v>46033</v>
      </c>
      <c r="D872" s="299" t="s">
        <v>326</v>
      </c>
      <c r="E872" s="331">
        <v>49.38</v>
      </c>
      <c r="F872" s="331"/>
      <c r="G872" s="333">
        <f t="shared" si="7"/>
        <v>1088.28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294</v>
      </c>
      <c r="B873" s="330">
        <v>22</v>
      </c>
      <c r="C873" s="298">
        <v>46033</v>
      </c>
      <c r="D873" s="299" t="s">
        <v>352</v>
      </c>
      <c r="E873" s="331">
        <v>19.16</v>
      </c>
      <c r="F873" s="331"/>
      <c r="G873" s="333">
        <f t="shared" si="7"/>
        <v>1137.6600000000001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6</v>
      </c>
      <c r="C874" s="298">
        <v>46033</v>
      </c>
      <c r="D874" s="299" t="s">
        <v>312</v>
      </c>
      <c r="E874" s="331">
        <v>39.86</v>
      </c>
      <c r="F874" s="331"/>
      <c r="G874" s="333">
        <f t="shared" si="7"/>
        <v>1156.8200000000002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7</v>
      </c>
      <c r="C875" s="298">
        <v>46033</v>
      </c>
      <c r="D875" s="299" t="s">
        <v>444</v>
      </c>
      <c r="E875" s="331">
        <v>165.05</v>
      </c>
      <c r="F875" s="331"/>
      <c r="G875" s="333">
        <f t="shared" si="7"/>
        <v>1196.68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294</v>
      </c>
      <c r="B876" s="330">
        <v>24</v>
      </c>
      <c r="C876" s="298">
        <v>46032</v>
      </c>
      <c r="D876" s="299" t="s">
        <v>861</v>
      </c>
      <c r="E876" s="331">
        <v>83.42</v>
      </c>
      <c r="F876" s="331"/>
      <c r="G876" s="333">
        <f t="shared" si="7"/>
        <v>1361.73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4</v>
      </c>
      <c r="C877" s="298">
        <v>46032</v>
      </c>
      <c r="D877" s="299" t="s">
        <v>296</v>
      </c>
      <c r="E877" s="331">
        <v>30.4</v>
      </c>
      <c r="F877" s="331"/>
      <c r="G877" s="333">
        <f t="shared" si="7"/>
        <v>1445.15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2</v>
      </c>
      <c r="C878" s="298">
        <v>46032</v>
      </c>
      <c r="D878" s="299" t="s">
        <v>296</v>
      </c>
      <c r="E878" s="331">
        <v>13.83</v>
      </c>
      <c r="F878" s="331"/>
      <c r="G878" s="333">
        <f t="shared" si="7"/>
        <v>1475.5500000000002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2</v>
      </c>
      <c r="C879" s="298">
        <v>46032</v>
      </c>
      <c r="D879" s="299" t="s">
        <v>473</v>
      </c>
      <c r="E879" s="331">
        <v>100</v>
      </c>
      <c r="F879" s="331"/>
      <c r="G879" s="333">
        <f t="shared" si="7"/>
        <v>1489.38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1</v>
      </c>
      <c r="C880" s="298">
        <v>46032</v>
      </c>
      <c r="D880" s="299" t="s">
        <v>304</v>
      </c>
      <c r="E880" s="331">
        <v>55.68</v>
      </c>
      <c r="F880" s="331"/>
      <c r="G880" s="333">
        <f t="shared" si="7"/>
        <v>1589.38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2</v>
      </c>
      <c r="C881" s="298">
        <v>46031</v>
      </c>
      <c r="D881" s="299" t="s">
        <v>358</v>
      </c>
      <c r="E881" s="331">
        <v>9.4700000000000006</v>
      </c>
      <c r="F881" s="331"/>
      <c r="G881" s="333">
        <f t="shared" si="7"/>
        <v>1645.0600000000002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5</v>
      </c>
      <c r="C882" s="298">
        <v>46031</v>
      </c>
      <c r="D882" s="299" t="s">
        <v>475</v>
      </c>
      <c r="E882" s="331">
        <v>50</v>
      </c>
      <c r="F882" s="331"/>
      <c r="G882" s="333">
        <f t="shared" si="7"/>
        <v>1654.5300000000002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8</v>
      </c>
      <c r="C883" s="298">
        <v>46030</v>
      </c>
      <c r="D883" s="299" t="s">
        <v>476</v>
      </c>
      <c r="E883" s="331">
        <v>32.619999999999997</v>
      </c>
      <c r="F883" s="331"/>
      <c r="G883" s="333">
        <f t="shared" si="7"/>
        <v>1704.5300000000002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291</v>
      </c>
      <c r="B884" s="330">
        <v>39</v>
      </c>
      <c r="C884" s="298">
        <v>46030</v>
      </c>
      <c r="D884" s="299" t="s">
        <v>292</v>
      </c>
      <c r="E884" s="331"/>
      <c r="F884" s="331">
        <v>2729.22</v>
      </c>
      <c r="G884" s="333">
        <f t="shared" si="7"/>
        <v>1737.15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2</v>
      </c>
      <c r="C885" s="298">
        <v>46030</v>
      </c>
      <c r="D885" s="299" t="s">
        <v>296</v>
      </c>
      <c r="E885" s="331">
        <v>6.37</v>
      </c>
      <c r="F885" s="331"/>
      <c r="G885" s="333">
        <f t="shared" si="7"/>
        <v>-992.06999999999971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4</v>
      </c>
      <c r="C886" s="298">
        <v>46030</v>
      </c>
      <c r="D886" s="299" t="s">
        <v>296</v>
      </c>
      <c r="E886" s="331">
        <v>32.119999999999997</v>
      </c>
      <c r="F886" s="331"/>
      <c r="G886" s="333">
        <f t="shared" si="7"/>
        <v>-985.6999999999997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2</v>
      </c>
      <c r="C887" s="298">
        <v>46030</v>
      </c>
      <c r="D887" s="299" t="s">
        <v>358</v>
      </c>
      <c r="E887" s="331">
        <v>9.4700000000000006</v>
      </c>
      <c r="F887" s="331"/>
      <c r="G887" s="333">
        <f t="shared" si="7"/>
        <v>-953.5799999999997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2</v>
      </c>
      <c r="C888" s="298">
        <v>46030</v>
      </c>
      <c r="D888" s="299" t="s">
        <v>386</v>
      </c>
      <c r="E888" s="331">
        <v>21.18</v>
      </c>
      <c r="F888" s="331"/>
      <c r="G888" s="333">
        <f t="shared" si="7"/>
        <v>-944.10999999999967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335</v>
      </c>
      <c r="B889" s="330" t="s">
        <v>335</v>
      </c>
      <c r="C889" s="298">
        <v>46029</v>
      </c>
      <c r="D889" s="299" t="s">
        <v>447</v>
      </c>
      <c r="E889" s="331">
        <v>52.66</v>
      </c>
      <c r="F889" s="331"/>
      <c r="G889" s="333">
        <f t="shared" si="7"/>
        <v>-922.92999999999972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294</v>
      </c>
      <c r="B890" s="330">
        <v>13</v>
      </c>
      <c r="C890" s="298">
        <v>46029</v>
      </c>
      <c r="D890" s="299" t="s">
        <v>182</v>
      </c>
      <c r="E890" s="331">
        <v>167.42</v>
      </c>
      <c r="F890" s="331"/>
      <c r="G890" s="333">
        <f t="shared" si="7"/>
        <v>-870.26999999999975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4</v>
      </c>
      <c r="C891" s="298">
        <v>46029</v>
      </c>
      <c r="D891" s="299" t="s">
        <v>296</v>
      </c>
      <c r="E891" s="331">
        <v>30.81</v>
      </c>
      <c r="F891" s="331"/>
      <c r="G891" s="333">
        <f t="shared" si="7"/>
        <v>-702.8499999999998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2</v>
      </c>
      <c r="C892" s="298">
        <v>46029</v>
      </c>
      <c r="D892" s="299" t="s">
        <v>358</v>
      </c>
      <c r="E892" s="331">
        <v>9.4700000000000006</v>
      </c>
      <c r="F892" s="331"/>
      <c r="G892" s="333">
        <f t="shared" si="7"/>
        <v>-672.03999999999985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294</v>
      </c>
      <c r="B893" s="330">
        <v>22</v>
      </c>
      <c r="C893" s="298">
        <v>46029</v>
      </c>
      <c r="D893" s="299" t="s">
        <v>477</v>
      </c>
      <c r="E893" s="331">
        <v>148.04</v>
      </c>
      <c r="F893" s="331"/>
      <c r="G893" s="333">
        <f t="shared" si="7"/>
        <v>-662.56999999999982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294</v>
      </c>
      <c r="B894" s="330">
        <v>14</v>
      </c>
      <c r="C894" s="298">
        <v>46028</v>
      </c>
      <c r="D894" s="299" t="s">
        <v>366</v>
      </c>
      <c r="E894" s="331">
        <v>66.67</v>
      </c>
      <c r="F894" s="331"/>
      <c r="G894" s="333">
        <f t="shared" si="7"/>
        <v>-514.52999999999986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3</v>
      </c>
      <c r="C895" s="298">
        <v>46028</v>
      </c>
      <c r="D895" s="299" t="s">
        <v>296</v>
      </c>
      <c r="E895" s="331">
        <v>5.7</v>
      </c>
      <c r="F895" s="331"/>
      <c r="G895" s="333">
        <f t="shared" si="7"/>
        <v>-447.8599999999999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294</v>
      </c>
      <c r="B896" s="330">
        <v>21</v>
      </c>
      <c r="C896" s="298">
        <v>46028</v>
      </c>
      <c r="D896" s="299" t="s">
        <v>194</v>
      </c>
      <c r="E896" s="331">
        <v>30.59</v>
      </c>
      <c r="F896" s="331"/>
      <c r="G896" s="333">
        <f t="shared" si="7"/>
        <v>-442.15999999999991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294</v>
      </c>
      <c r="B897" s="330">
        <v>17</v>
      </c>
      <c r="C897" s="298">
        <v>46027</v>
      </c>
      <c r="D897" s="299" t="s">
        <v>370</v>
      </c>
      <c r="E897" s="331">
        <v>133.91999999999999</v>
      </c>
      <c r="F897" s="331"/>
      <c r="G897" s="333">
        <f t="shared" si="7"/>
        <v>-411.56999999999994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294</v>
      </c>
      <c r="B898" s="330">
        <v>17</v>
      </c>
      <c r="C898" s="298">
        <v>46027</v>
      </c>
      <c r="D898" s="299" t="s">
        <v>370</v>
      </c>
      <c r="E898" s="331">
        <v>62</v>
      </c>
      <c r="F898" s="331"/>
      <c r="G898" s="333">
        <f t="shared" si="7"/>
        <v>-277.64999999999992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6</v>
      </c>
      <c r="C899" s="298">
        <v>46027</v>
      </c>
      <c r="D899" s="299" t="s">
        <v>300</v>
      </c>
      <c r="E899" s="331">
        <v>10.64</v>
      </c>
      <c r="F899" s="331"/>
      <c r="G899" s="333">
        <f t="shared" si="7"/>
        <v>-215.64999999999992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8</v>
      </c>
      <c r="C900" s="298">
        <v>46027</v>
      </c>
      <c r="D900" s="299" t="s">
        <v>319</v>
      </c>
      <c r="E900" s="331">
        <v>17.440000000000001</v>
      </c>
      <c r="F900" s="331"/>
      <c r="G900" s="333">
        <f t="shared" si="7"/>
        <v>-205.00999999999991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1</v>
      </c>
      <c r="C901" s="298">
        <v>46027</v>
      </c>
      <c r="D901" s="299" t="s">
        <v>306</v>
      </c>
      <c r="E901" s="331">
        <v>216.19</v>
      </c>
      <c r="F901" s="331"/>
      <c r="G901" s="333">
        <f t="shared" si="7"/>
        <v>-187.56999999999991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2</v>
      </c>
      <c r="C902" s="298">
        <v>46027</v>
      </c>
      <c r="D902" s="299" t="s">
        <v>478</v>
      </c>
      <c r="E902" s="331">
        <v>70</v>
      </c>
      <c r="F902" s="331"/>
      <c r="G902" s="333">
        <f t="shared" si="7"/>
        <v>28.62000000000009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2</v>
      </c>
      <c r="C903" s="298">
        <v>46027</v>
      </c>
      <c r="D903" s="299" t="s">
        <v>358</v>
      </c>
      <c r="E903" s="331">
        <v>14.05</v>
      </c>
      <c r="F903" s="331"/>
      <c r="G903" s="333">
        <f t="shared" si="7"/>
        <v>98.62000000000009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294</v>
      </c>
      <c r="B904" s="330">
        <v>14</v>
      </c>
      <c r="C904" s="298">
        <v>46027</v>
      </c>
      <c r="D904" s="299" t="s">
        <v>367</v>
      </c>
      <c r="E904" s="331">
        <v>68.739999999999995</v>
      </c>
      <c r="F904" s="331"/>
      <c r="G904" s="333">
        <f t="shared" si="7"/>
        <v>112.67000000000009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6</v>
      </c>
      <c r="C905" s="298">
        <v>46027</v>
      </c>
      <c r="D905" s="299" t="s">
        <v>479</v>
      </c>
      <c r="E905" s="331">
        <v>120</v>
      </c>
      <c r="F905" s="331"/>
      <c r="G905" s="333">
        <f t="shared" si="7"/>
        <v>181.41000000000008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294</v>
      </c>
      <c r="B906" s="330">
        <v>9</v>
      </c>
      <c r="C906" s="298">
        <v>46027</v>
      </c>
      <c r="D906" s="299" t="s">
        <v>58</v>
      </c>
      <c r="E906" s="331">
        <v>1281.53</v>
      </c>
      <c r="F906" s="331"/>
      <c r="G906" s="333">
        <f t="shared" si="7"/>
        <v>301.41000000000008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7</v>
      </c>
      <c r="C907" s="298">
        <v>46026</v>
      </c>
      <c r="D907" s="299" t="s">
        <v>338</v>
      </c>
      <c r="E907" s="331">
        <v>18.260000000000002</v>
      </c>
      <c r="F907" s="331"/>
      <c r="G907" s="333">
        <f t="shared" si="7"/>
        <v>1582.94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287</v>
      </c>
      <c r="B908" s="330" t="s">
        <v>287</v>
      </c>
      <c r="C908" s="298">
        <v>46026</v>
      </c>
      <c r="D908" s="299" t="s">
        <v>300</v>
      </c>
      <c r="E908" s="331">
        <v>114.91</v>
      </c>
      <c r="F908" s="331">
        <v>114.91</v>
      </c>
      <c r="G908" s="333">
        <f t="shared" si="7"/>
        <v>1601.2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5</v>
      </c>
      <c r="C909" s="298">
        <v>46026</v>
      </c>
      <c r="D909" s="299" t="s">
        <v>480</v>
      </c>
      <c r="E909" s="331">
        <v>42.43</v>
      </c>
      <c r="F909" s="331"/>
      <c r="G909" s="333">
        <f t="shared" si="7"/>
        <v>1601.2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7</v>
      </c>
      <c r="C910" s="298">
        <v>46026</v>
      </c>
      <c r="D910" s="299" t="s">
        <v>300</v>
      </c>
      <c r="E910" s="331">
        <v>42.59</v>
      </c>
      <c r="F910" s="331"/>
      <c r="G910" s="333">
        <f t="shared" si="7"/>
        <v>1643.63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3</v>
      </c>
      <c r="C911" s="298">
        <v>46025</v>
      </c>
      <c r="D911" s="299" t="s">
        <v>348</v>
      </c>
      <c r="E911" s="331">
        <v>14.57</v>
      </c>
      <c r="F911" s="331"/>
      <c r="G911" s="333">
        <f t="shared" si="7"/>
        <v>1686.22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2</v>
      </c>
      <c r="C912" s="298">
        <v>46025</v>
      </c>
      <c r="D912" s="299" t="s">
        <v>481</v>
      </c>
      <c r="E912" s="331">
        <v>41.05</v>
      </c>
      <c r="F912" s="331"/>
      <c r="G912" s="333">
        <f t="shared" si="7"/>
        <v>1700.79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4</v>
      </c>
      <c r="C913" s="298">
        <v>46025</v>
      </c>
      <c r="D913" s="299" t="s">
        <v>310</v>
      </c>
      <c r="E913" s="331">
        <v>26.88</v>
      </c>
      <c r="F913" s="331"/>
      <c r="G913" s="333">
        <f t="shared" si="7"/>
        <v>1741.84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2</v>
      </c>
      <c r="C914" s="298">
        <v>46025</v>
      </c>
      <c r="D914" s="299" t="s">
        <v>308</v>
      </c>
      <c r="E914" s="331">
        <v>130.08000000000001</v>
      </c>
      <c r="F914" s="331"/>
      <c r="G914" s="333">
        <f t="shared" si="7"/>
        <v>1768.72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7</v>
      </c>
      <c r="C915" s="298">
        <v>46025</v>
      </c>
      <c r="D915" s="299" t="s">
        <v>482</v>
      </c>
      <c r="E915" s="331">
        <v>222.49</v>
      </c>
      <c r="F915" s="331"/>
      <c r="G915" s="333">
        <f t="shared" si="7"/>
        <v>1898.8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7</v>
      </c>
      <c r="C916" s="298">
        <v>46025</v>
      </c>
      <c r="D916" s="299" t="s">
        <v>482</v>
      </c>
      <c r="E916" s="331">
        <v>99.18</v>
      </c>
      <c r="F916" s="331"/>
      <c r="G916" s="333">
        <f t="shared" si="7"/>
        <v>2121.29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5</v>
      </c>
      <c r="C917" s="298">
        <v>46024</v>
      </c>
      <c r="D917" s="299" t="s">
        <v>483</v>
      </c>
      <c r="E917" s="331">
        <v>35</v>
      </c>
      <c r="F917" s="331"/>
      <c r="G917" s="333">
        <f t="shared" si="7"/>
        <v>2220.4699999999998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3</v>
      </c>
      <c r="C918" s="298">
        <v>46024</v>
      </c>
      <c r="D918" s="299" t="s">
        <v>296</v>
      </c>
      <c r="E918" s="331">
        <v>15.11</v>
      </c>
      <c r="F918" s="331"/>
      <c r="G918" s="333">
        <f t="shared" si="7"/>
        <v>2255.4699999999998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5</v>
      </c>
      <c r="C919" s="298">
        <v>46024</v>
      </c>
      <c r="D919" s="299" t="s">
        <v>484</v>
      </c>
      <c r="E919" s="331">
        <v>29.67</v>
      </c>
      <c r="F919" s="331"/>
      <c r="G919" s="333">
        <f t="shared" si="7"/>
        <v>2270.58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287</v>
      </c>
      <c r="B920" s="330" t="s">
        <v>287</v>
      </c>
      <c r="C920" s="298">
        <v>46024</v>
      </c>
      <c r="D920" s="299" t="s">
        <v>397</v>
      </c>
      <c r="E920" s="331">
        <v>70.56</v>
      </c>
      <c r="F920" s="331">
        <v>70.56</v>
      </c>
      <c r="G920" s="333">
        <f t="shared" si="7"/>
        <v>2300.25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287</v>
      </c>
      <c r="B921" s="330" t="s">
        <v>287</v>
      </c>
      <c r="C921" s="298">
        <v>46024</v>
      </c>
      <c r="D921" s="299" t="s">
        <v>485</v>
      </c>
      <c r="E921" s="331">
        <v>113.94</v>
      </c>
      <c r="F921" s="331">
        <v>113.94</v>
      </c>
      <c r="G921" s="333">
        <f t="shared" si="7"/>
        <v>2300.25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2</v>
      </c>
      <c r="C922" s="298">
        <v>46024</v>
      </c>
      <c r="D922" s="299" t="s">
        <v>371</v>
      </c>
      <c r="E922" s="331">
        <v>11.9</v>
      </c>
      <c r="F922" s="331"/>
      <c r="G922" s="333">
        <f t="shared" si="7"/>
        <v>2300.25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2</v>
      </c>
      <c r="C923" s="298">
        <v>46024</v>
      </c>
      <c r="D923" s="299" t="s">
        <v>408</v>
      </c>
      <c r="E923" s="331">
        <v>23.9</v>
      </c>
      <c r="F923" s="331"/>
      <c r="G923" s="333">
        <f t="shared" si="7"/>
        <v>2312.15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5</v>
      </c>
      <c r="C924" s="298">
        <v>46024</v>
      </c>
      <c r="D924" s="299" t="s">
        <v>486</v>
      </c>
      <c r="E924" s="331">
        <v>160</v>
      </c>
      <c r="F924" s="331"/>
      <c r="G924" s="333">
        <f t="shared" si="7"/>
        <v>2336.0500000000002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284</v>
      </c>
      <c r="B925" s="330">
        <v>36</v>
      </c>
      <c r="C925" s="298">
        <v>46024</v>
      </c>
      <c r="D925" s="299" t="s">
        <v>374</v>
      </c>
      <c r="E925" s="331">
        <v>50</v>
      </c>
      <c r="F925" s="331"/>
      <c r="G925" s="333">
        <f t="shared" si="7"/>
        <v>2496.0500000000002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6</v>
      </c>
      <c r="C926" s="298">
        <v>46023</v>
      </c>
      <c r="D926" s="299" t="s">
        <v>312</v>
      </c>
      <c r="E926" s="331">
        <v>8</v>
      </c>
      <c r="F926" s="331"/>
      <c r="G926" s="333">
        <f t="shared" si="7"/>
        <v>2546.0500000000002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2</v>
      </c>
      <c r="C927" s="298">
        <v>46023</v>
      </c>
      <c r="D927" s="299" t="s">
        <v>371</v>
      </c>
      <c r="E927" s="331">
        <v>13.06</v>
      </c>
      <c r="F927" s="331"/>
      <c r="G927" s="333">
        <f t="shared" si="7"/>
        <v>2554.0500000000002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294</v>
      </c>
      <c r="B928" s="330">
        <v>22</v>
      </c>
      <c r="C928" s="298">
        <v>46023</v>
      </c>
      <c r="D928" s="299" t="s">
        <v>375</v>
      </c>
      <c r="E928" s="331">
        <v>6.37</v>
      </c>
      <c r="F928" s="331"/>
      <c r="G928" s="333">
        <f t="shared" si="7"/>
        <v>2567.11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2</v>
      </c>
      <c r="C929" s="298">
        <v>46023</v>
      </c>
      <c r="D929" s="299" t="s">
        <v>358</v>
      </c>
      <c r="E929" s="331">
        <v>10.27</v>
      </c>
      <c r="F929" s="331"/>
      <c r="G929" s="333">
        <f t="shared" si="7"/>
        <v>2573.48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6</v>
      </c>
      <c r="C930" s="298">
        <v>46023</v>
      </c>
      <c r="D930" s="299" t="s">
        <v>487</v>
      </c>
      <c r="E930" s="331">
        <v>176.57</v>
      </c>
      <c r="F930" s="331"/>
      <c r="G930" s="333">
        <f t="shared" si="7"/>
        <v>2583.75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287</v>
      </c>
      <c r="B931" s="330" t="s">
        <v>287</v>
      </c>
      <c r="C931" s="298">
        <v>46023</v>
      </c>
      <c r="D931" s="299" t="s">
        <v>300</v>
      </c>
      <c r="E931" s="331">
        <v>383.39</v>
      </c>
      <c r="F931" s="331">
        <v>383.39</v>
      </c>
      <c r="G931" s="333">
        <f t="shared" si="7"/>
        <v>2760.32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287</v>
      </c>
      <c r="B932" s="330" t="s">
        <v>287</v>
      </c>
      <c r="C932" s="298">
        <v>46023</v>
      </c>
      <c r="D932" s="299" t="s">
        <v>300</v>
      </c>
      <c r="E932" s="331">
        <v>53.24</v>
      </c>
      <c r="F932" s="331">
        <v>53.24</v>
      </c>
      <c r="G932" s="333">
        <f t="shared" si="7"/>
        <v>2760.32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335</v>
      </c>
      <c r="B933" s="330" t="s">
        <v>335</v>
      </c>
      <c r="C933" s="298">
        <v>46023</v>
      </c>
      <c r="D933" s="337" t="s">
        <v>460</v>
      </c>
      <c r="E933" s="331">
        <v>239.68</v>
      </c>
      <c r="F933" s="331"/>
      <c r="G933" s="333">
        <f t="shared" si="7"/>
        <v>2760.32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488</v>
      </c>
      <c r="B934" s="330" t="s">
        <v>488</v>
      </c>
      <c r="C934" s="298">
        <v>45658</v>
      </c>
      <c r="D934" s="298" t="s">
        <v>489</v>
      </c>
      <c r="E934" s="332"/>
      <c r="F934" s="332"/>
      <c r="G934" s="333">
        <v>3000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5.75" customHeight="1" x14ac:dyDescent="0.3"/>
    <row r="936" spans="1:20" ht="15.75" customHeight="1" x14ac:dyDescent="0.3"/>
    <row r="937" spans="1:20" ht="15.75" customHeight="1" x14ac:dyDescent="0.3"/>
    <row r="938" spans="1:20" ht="15.75" customHeight="1" x14ac:dyDescent="0.3"/>
    <row r="939" spans="1:20" ht="15.75" customHeight="1" x14ac:dyDescent="0.3"/>
    <row r="940" spans="1:20" ht="15.75" customHeight="1" x14ac:dyDescent="0.3"/>
    <row r="941" spans="1:20" ht="15.75" customHeight="1" x14ac:dyDescent="0.3"/>
    <row r="942" spans="1:20" ht="15.75" customHeight="1" x14ac:dyDescent="0.3"/>
    <row r="943" spans="1:20" ht="15.75" customHeight="1" x14ac:dyDescent="0.3"/>
    <row r="944" spans="1:20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spans="9:9" ht="15.75" customHeight="1" x14ac:dyDescent="0.3"/>
    <row r="2658" spans="9:9" ht="15.75" customHeight="1" x14ac:dyDescent="0.3"/>
    <row r="2659" spans="9:9" ht="15.75" customHeight="1" x14ac:dyDescent="0.3"/>
    <row r="2660" spans="9:9" ht="15.75" customHeight="1" x14ac:dyDescent="0.3"/>
    <row r="2661" spans="9:9" ht="15.75" customHeight="1" x14ac:dyDescent="0.3"/>
    <row r="2662" spans="9:9" ht="15.75" customHeight="1" x14ac:dyDescent="0.3"/>
    <row r="2663" spans="9:9" ht="15.75" customHeight="1" x14ac:dyDescent="0.3"/>
    <row r="2664" spans="9:9" ht="12" customHeight="1" x14ac:dyDescent="0.3">
      <c r="I2664" s="335" t="s">
        <v>225</v>
      </c>
    </row>
    <row r="2665" spans="9:9" ht="12" customHeight="1" x14ac:dyDescent="0.3">
      <c r="I2665" s="335"/>
    </row>
    <row r="2666" spans="9:9" ht="12" customHeight="1" x14ac:dyDescent="0.3">
      <c r="I2666" s="335"/>
    </row>
    <row r="2667" spans="9:9" ht="12" customHeight="1" x14ac:dyDescent="0.3">
      <c r="I2667" s="335"/>
    </row>
    <row r="2668" spans="9:9" ht="12" customHeight="1" x14ac:dyDescent="0.3">
      <c r="I2668" s="335"/>
    </row>
    <row r="2669" spans="9:9" ht="12" customHeight="1" x14ac:dyDescent="0.3">
      <c r="I2669" s="335"/>
    </row>
    <row r="2670" spans="9:9" ht="12" customHeight="1" x14ac:dyDescent="0.3">
      <c r="I2670" s="335"/>
    </row>
    <row r="2671" spans="9:9" ht="12" customHeight="1" x14ac:dyDescent="0.3">
      <c r="I2671" s="335"/>
    </row>
    <row r="2672" spans="9:9" ht="12" customHeight="1" x14ac:dyDescent="0.3">
      <c r="I2672" s="335"/>
    </row>
    <row r="2673" spans="9:9" ht="12" customHeight="1" x14ac:dyDescent="0.3">
      <c r="I2673" s="335" t="s">
        <v>226</v>
      </c>
    </row>
    <row r="2674" spans="9:9" ht="15.75" customHeight="1" x14ac:dyDescent="0.3"/>
    <row r="2675" spans="9:9" ht="15.75" customHeight="1" x14ac:dyDescent="0.3"/>
    <row r="2676" spans="9:9" ht="12" customHeight="1" x14ac:dyDescent="0.3">
      <c r="I2676" s="335" t="s">
        <v>226</v>
      </c>
    </row>
    <row r="2677" spans="9:9" ht="12" customHeight="1" x14ac:dyDescent="0.3">
      <c r="I2677" s="335"/>
    </row>
    <row r="2678" spans="9:9" ht="12" customHeight="1" x14ac:dyDescent="0.3">
      <c r="I2678" s="335"/>
    </row>
    <row r="2679" spans="9:9" ht="12" customHeight="1" x14ac:dyDescent="0.3">
      <c r="I2679" s="335"/>
    </row>
    <row r="2680" spans="9:9" ht="12" customHeight="1" x14ac:dyDescent="0.3">
      <c r="I2680" s="335"/>
    </row>
    <row r="2681" spans="9:9" ht="12" customHeight="1" x14ac:dyDescent="0.3">
      <c r="I2681" s="335"/>
    </row>
    <row r="2682" spans="9:9" ht="12" customHeight="1" x14ac:dyDescent="0.3">
      <c r="I2682" s="335" t="s">
        <v>226</v>
      </c>
    </row>
    <row r="2683" spans="9:9" ht="12" customHeight="1" x14ac:dyDescent="0.3">
      <c r="I2683" s="335" t="s">
        <v>226</v>
      </c>
    </row>
    <row r="2684" spans="9:9" ht="12" customHeight="1" x14ac:dyDescent="0.3">
      <c r="I2684" s="335"/>
    </row>
    <row r="2685" spans="9:9" ht="12" customHeight="1" x14ac:dyDescent="0.3">
      <c r="I2685" s="335"/>
    </row>
    <row r="2686" spans="9:9" ht="12" customHeight="1" x14ac:dyDescent="0.3">
      <c r="I2686" s="335"/>
    </row>
    <row r="2687" spans="9:9" ht="12" customHeight="1" x14ac:dyDescent="0.3">
      <c r="I2687" s="335" t="s">
        <v>226</v>
      </c>
    </row>
    <row r="2688" spans="9:9" ht="12" customHeight="1" x14ac:dyDescent="0.3">
      <c r="I2688" s="335" t="s">
        <v>225</v>
      </c>
    </row>
    <row r="2689" spans="9:9" ht="12" customHeight="1" x14ac:dyDescent="0.3">
      <c r="I2689" s="335" t="s">
        <v>225</v>
      </c>
    </row>
    <row r="2690" spans="9:9" ht="15.75" customHeight="1" x14ac:dyDescent="0.3"/>
    <row r="2691" spans="9:9" ht="15.75" customHeight="1" x14ac:dyDescent="0.3"/>
    <row r="2692" spans="9:9" ht="12" customHeight="1" x14ac:dyDescent="0.3">
      <c r="I2692" s="335" t="s">
        <v>225</v>
      </c>
    </row>
    <row r="2693" spans="9:9" ht="12" customHeight="1" x14ac:dyDescent="0.3">
      <c r="I2693" s="335"/>
    </row>
    <row r="2694" spans="9:9" ht="12" customHeight="1" x14ac:dyDescent="0.3">
      <c r="I2694" s="335" t="s">
        <v>226</v>
      </c>
    </row>
    <row r="2695" spans="9:9" ht="12" customHeight="1" x14ac:dyDescent="0.3">
      <c r="I2695" s="335"/>
    </row>
    <row r="2696" spans="9:9" ht="12" customHeight="1" x14ac:dyDescent="0.3">
      <c r="I2696" s="335"/>
    </row>
    <row r="2697" spans="9:9" ht="12" customHeight="1" x14ac:dyDescent="0.3">
      <c r="I2697" s="335" t="s">
        <v>226</v>
      </c>
    </row>
    <row r="2698" spans="9:9" ht="12" customHeight="1" x14ac:dyDescent="0.3">
      <c r="I2698" s="335"/>
    </row>
    <row r="2699" spans="9:9" ht="12" customHeight="1" x14ac:dyDescent="0.3">
      <c r="I2699" s="335" t="s">
        <v>226</v>
      </c>
    </row>
    <row r="2700" spans="9:9" ht="15.75" customHeight="1" x14ac:dyDescent="0.3"/>
    <row r="2701" spans="9:9" ht="15.75" customHeight="1" x14ac:dyDescent="0.3"/>
    <row r="2702" spans="9:9" ht="15.75" customHeight="1" x14ac:dyDescent="0.3"/>
    <row r="2703" spans="9:9" ht="15.75" customHeight="1" x14ac:dyDescent="0.3"/>
    <row r="2704" spans="9:9" ht="15.75" customHeight="1" x14ac:dyDescent="0.3"/>
    <row r="2705" spans="9:9" ht="15.75" customHeight="1" x14ac:dyDescent="0.3"/>
    <row r="2706" spans="9:9" ht="15.75" customHeight="1" x14ac:dyDescent="0.3"/>
    <row r="2707" spans="9:9" ht="15.75" customHeight="1" x14ac:dyDescent="0.3"/>
    <row r="2708" spans="9:9" ht="12" customHeight="1" x14ac:dyDescent="0.3">
      <c r="I2708" s="335" t="s">
        <v>226</v>
      </c>
    </row>
    <row r="2709" spans="9:9" ht="12" customHeight="1" x14ac:dyDescent="0.3">
      <c r="I2709" s="335"/>
    </row>
    <row r="2710" spans="9:9" ht="12" customHeight="1" x14ac:dyDescent="0.3">
      <c r="I2710" s="335" t="s">
        <v>225</v>
      </c>
    </row>
    <row r="2711" spans="9:9" ht="12" customHeight="1" x14ac:dyDescent="0.3">
      <c r="I2711" s="335"/>
    </row>
    <row r="2712" spans="9:9" ht="12" customHeight="1" x14ac:dyDescent="0.3">
      <c r="I2712" s="335" t="s">
        <v>226</v>
      </c>
    </row>
    <row r="2713" spans="9:9" ht="12" customHeight="1" x14ac:dyDescent="0.3">
      <c r="I2713" s="335" t="s">
        <v>225</v>
      </c>
    </row>
    <row r="2714" spans="9:9" ht="15.75" customHeight="1" x14ac:dyDescent="0.3"/>
    <row r="2715" spans="9:9" ht="15.75" customHeight="1" x14ac:dyDescent="0.3"/>
    <row r="2716" spans="9:9" ht="15.75" customHeight="1" x14ac:dyDescent="0.3"/>
    <row r="2717" spans="9:9" ht="15.75" customHeight="1" x14ac:dyDescent="0.3"/>
    <row r="2718" spans="9:9" ht="15.75" customHeight="1" x14ac:dyDescent="0.3"/>
    <row r="2719" spans="9:9" ht="15.75" customHeight="1" x14ac:dyDescent="0.3"/>
    <row r="2720" spans="9:9" ht="15.75" customHeight="1" x14ac:dyDescent="0.3"/>
    <row r="2721" spans="9:9" ht="15.75" customHeight="1" x14ac:dyDescent="0.3"/>
    <row r="2722" spans="9:9" ht="15.75" customHeight="1" x14ac:dyDescent="0.3"/>
    <row r="2723" spans="9:9" ht="15.75" customHeight="1" x14ac:dyDescent="0.3"/>
    <row r="2724" spans="9:9" ht="15.75" customHeight="1" x14ac:dyDescent="0.3"/>
    <row r="2725" spans="9:9" ht="15.75" customHeight="1" x14ac:dyDescent="0.3"/>
    <row r="2726" spans="9:9" ht="15.75" customHeight="1" x14ac:dyDescent="0.3"/>
    <row r="2727" spans="9:9" ht="15.75" customHeight="1" x14ac:dyDescent="0.3"/>
    <row r="2728" spans="9:9" ht="15.75" customHeight="1" x14ac:dyDescent="0.3"/>
    <row r="2729" spans="9:9" ht="15.75" customHeight="1" x14ac:dyDescent="0.3"/>
    <row r="2730" spans="9:9" ht="15.75" customHeight="1" x14ac:dyDescent="0.3"/>
    <row r="2731" spans="9:9" ht="15.75" customHeight="1" x14ac:dyDescent="0.3"/>
    <row r="2732" spans="9:9" ht="12" customHeight="1" x14ac:dyDescent="0.3">
      <c r="I2732" s="335" t="s">
        <v>226</v>
      </c>
    </row>
  </sheetData>
  <autoFilter ref="A1:G934" xr:uid="{00000000-0009-0000-0000-000006000000}"/>
  <mergeCells count="5">
    <mergeCell ref="A1:B1"/>
    <mergeCell ref="E1:F1"/>
    <mergeCell ref="Q1:R1"/>
    <mergeCell ref="E2:F2"/>
    <mergeCell ref="E3:F3"/>
  </mergeCells>
  <conditionalFormatting sqref="I1 I4:I2732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15"/>
  <sheetViews>
    <sheetView workbookViewId="0">
      <pane ySplit="1" topLeftCell="A2" activePane="bottomLeft" state="frozen"/>
      <selection pane="bottomLeft" activeCell="K21" sqref="K21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58" t="s">
        <v>491</v>
      </c>
      <c r="E1" s="553"/>
      <c r="F1" s="559" t="s">
        <v>492</v>
      </c>
      <c r="G1" s="553"/>
      <c r="H1" s="558" t="str">
        <f>'Proposed Budget'!C33</f>
        <v>Vehicle Maintenance</v>
      </c>
      <c r="I1" s="553"/>
      <c r="J1" s="559" t="str">
        <f>'Proposed Budget'!C34</f>
        <v>Car Insurance</v>
      </c>
      <c r="K1" s="553"/>
      <c r="L1" s="558" t="str">
        <f>'Proposed Budget'!C35</f>
        <v>Rental Garbage</v>
      </c>
      <c r="M1" s="553"/>
      <c r="N1" s="559" t="str">
        <f>'Proposed Budget'!C36</f>
        <v>Garbage</v>
      </c>
      <c r="O1" s="553"/>
      <c r="P1" s="558" t="str">
        <f>'Monthly Breakdown'!C37</f>
        <v>Sanitation - Main</v>
      </c>
      <c r="Q1" s="553"/>
      <c r="R1" s="559" t="str">
        <f>'Proposed Budget'!C38</f>
        <v>Camping/Vacation</v>
      </c>
      <c r="S1" s="553"/>
      <c r="T1" s="558" t="str">
        <f>'Proposed Budget'!C39</f>
        <v>Home Maintenance</v>
      </c>
      <c r="U1" s="553"/>
      <c r="V1" s="559" t="str">
        <f>'Proposed Budget'!C40</f>
        <v>Rental Repairs</v>
      </c>
      <c r="W1" s="553"/>
      <c r="X1" s="558" t="str">
        <f>'Proposed Budget'!C41</f>
        <v>Rental Insurance</v>
      </c>
      <c r="Y1" s="553"/>
      <c r="Z1" s="559" t="str">
        <f>'Proposed Budget'!C42</f>
        <v>Rental Property Taxes</v>
      </c>
      <c r="AA1" s="553"/>
      <c r="AB1" s="558" t="str">
        <f>'Proposed Budget'!C43</f>
        <v>Rental Sanitation</v>
      </c>
      <c r="AC1" s="553"/>
    </row>
    <row r="2" spans="1:29" ht="14.25" customHeight="1" x14ac:dyDescent="0.3">
      <c r="A2" s="341">
        <f t="shared" ref="A2:A3" si="0">SUM(G2,E2,U2,I2,S2,O2,K2,M2,Q2,W2,Y2,AA2,AC2)</f>
        <v>3281.6299999999974</v>
      </c>
      <c r="B2" s="339"/>
      <c r="C2" s="340"/>
      <c r="D2" s="342" t="s">
        <v>493</v>
      </c>
      <c r="E2" s="343">
        <f>E3-E73</f>
        <v>15788.08</v>
      </c>
      <c r="F2" s="344" t="s">
        <v>493</v>
      </c>
      <c r="G2" s="345">
        <f>G3-G73</f>
        <v>696.27</v>
      </c>
      <c r="H2" s="343" t="s">
        <v>493</v>
      </c>
      <c r="I2" s="343">
        <f>I3-I73</f>
        <v>870.94999999999982</v>
      </c>
      <c r="J2" s="344" t="s">
        <v>493</v>
      </c>
      <c r="K2" s="345">
        <f>K3-K73</f>
        <v>1280</v>
      </c>
      <c r="L2" s="343" t="s">
        <v>493</v>
      </c>
      <c r="M2" s="343">
        <f>M3-M73</f>
        <v>-26.960000000000008</v>
      </c>
      <c r="N2" s="345" t="s">
        <v>493</v>
      </c>
      <c r="O2" s="345">
        <f>O3-O73</f>
        <v>-26.960000000000008</v>
      </c>
      <c r="P2" s="343" t="s">
        <v>493</v>
      </c>
      <c r="Q2" s="343">
        <f>Q3-Q73</f>
        <v>-5.6399999999999864</v>
      </c>
      <c r="R2" s="345" t="s">
        <v>493</v>
      </c>
      <c r="S2" s="345">
        <f>S3-S73</f>
        <v>-2224.7800000000002</v>
      </c>
      <c r="T2" s="346" t="s">
        <v>493</v>
      </c>
      <c r="U2" s="343">
        <f>U3-U73</f>
        <v>-12946.79</v>
      </c>
      <c r="V2" s="345" t="s">
        <v>493</v>
      </c>
      <c r="W2" s="345">
        <f>W3-W73</f>
        <v>400</v>
      </c>
      <c r="X2" s="343" t="s">
        <v>493</v>
      </c>
      <c r="Y2" s="343">
        <f>Y3-Y73</f>
        <v>-160.5</v>
      </c>
      <c r="Z2" s="345" t="s">
        <v>493</v>
      </c>
      <c r="AA2" s="345">
        <f>AA3-AA73</f>
        <v>-356.40000000000009</v>
      </c>
      <c r="AB2" s="343" t="s">
        <v>493</v>
      </c>
      <c r="AC2" s="343">
        <f>AC3-AC73</f>
        <v>-5.6399999999999864</v>
      </c>
    </row>
    <row r="3" spans="1:29" ht="14.25" customHeight="1" x14ac:dyDescent="0.3">
      <c r="A3" s="341">
        <f t="shared" si="0"/>
        <v>15522.120000000003</v>
      </c>
      <c r="B3" s="347"/>
      <c r="C3" s="340"/>
      <c r="D3" s="342" t="s">
        <v>494</v>
      </c>
      <c r="E3" s="343">
        <f>SUM(E6:E73)-SUM(D6:D73)</f>
        <v>17498.57</v>
      </c>
      <c r="F3" s="345" t="s">
        <v>494</v>
      </c>
      <c r="G3" s="345">
        <f>SUM(G6:G73)-SUM(F6:F73)</f>
        <v>1196.27</v>
      </c>
      <c r="H3" s="343" t="s">
        <v>494</v>
      </c>
      <c r="I3" s="343">
        <f>SUM(I6:I73)-SUM(H6:H73)</f>
        <v>2870.95</v>
      </c>
      <c r="J3" s="345" t="s">
        <v>494</v>
      </c>
      <c r="K3" s="345">
        <f>SUM(K6:K73)-SUM(J6:J73)</f>
        <v>2280</v>
      </c>
      <c r="L3" s="343" t="s">
        <v>494</v>
      </c>
      <c r="M3" s="343">
        <f>SUM(M6:M73)-SUM(L6:L73)</f>
        <v>38.039999999999992</v>
      </c>
      <c r="N3" s="345" t="s">
        <v>494</v>
      </c>
      <c r="O3" s="345">
        <f>SUM(O6:O73)-SUM(N6:N73)</f>
        <v>38.039999999999992</v>
      </c>
      <c r="P3" s="343" t="s">
        <v>494</v>
      </c>
      <c r="Q3" s="343">
        <f>SUM(Q6:Q73)-SUM(P6:P73)</f>
        <v>94.360000000000014</v>
      </c>
      <c r="R3" s="345" t="s">
        <v>494</v>
      </c>
      <c r="S3" s="345">
        <f>SUM(S6:S73)-SUM(R6:R73)</f>
        <v>-224.7800000000002</v>
      </c>
      <c r="T3" s="343" t="s">
        <v>494</v>
      </c>
      <c r="U3" s="343">
        <f>SUM(U6:U73)-SUM(T6:T73)</f>
        <v>-10446.790000000001</v>
      </c>
      <c r="V3" s="345" t="s">
        <v>494</v>
      </c>
      <c r="W3" s="345">
        <f>SUM(W6:W73)-SUM(V6:V73)</f>
        <v>900</v>
      </c>
      <c r="X3" s="343" t="s">
        <v>494</v>
      </c>
      <c r="Y3" s="343">
        <f>SUM(Y6:Y73)-SUM(X6:X73)</f>
        <v>39.5</v>
      </c>
      <c r="Z3" s="345" t="s">
        <v>494</v>
      </c>
      <c r="AA3" s="345">
        <f>SUM(AA6:AA73)-SUM(Z6:Z73)</f>
        <v>1143.5999999999999</v>
      </c>
      <c r="AB3" s="343" t="s">
        <v>494</v>
      </c>
      <c r="AC3" s="343">
        <f>SUM(AC6:AC73)-SUM(AB6:AB73)</f>
        <v>94.360000000000014</v>
      </c>
    </row>
    <row r="4" spans="1:29" ht="14.25" customHeight="1" x14ac:dyDescent="0.3">
      <c r="A4" s="338" t="s">
        <v>495</v>
      </c>
      <c r="B4" s="347"/>
      <c r="C4" s="340"/>
      <c r="D4" s="558" t="s">
        <v>496</v>
      </c>
      <c r="E4" s="553"/>
      <c r="F4" s="559" t="s">
        <v>496</v>
      </c>
      <c r="G4" s="553"/>
      <c r="H4" s="558" t="s">
        <v>496</v>
      </c>
      <c r="I4" s="553"/>
      <c r="J4" s="559" t="s">
        <v>496</v>
      </c>
      <c r="K4" s="553"/>
      <c r="L4" s="558" t="s">
        <v>496</v>
      </c>
      <c r="M4" s="553"/>
      <c r="N4" s="559" t="s">
        <v>496</v>
      </c>
      <c r="O4" s="553"/>
      <c r="P4" s="558" t="s">
        <v>496</v>
      </c>
      <c r="Q4" s="553"/>
      <c r="R4" s="559" t="s">
        <v>497</v>
      </c>
      <c r="S4" s="553"/>
      <c r="T4" s="558" t="s">
        <v>498</v>
      </c>
      <c r="U4" s="553"/>
      <c r="V4" s="559" t="s">
        <v>496</v>
      </c>
      <c r="W4" s="553"/>
      <c r="X4" s="558" t="s">
        <v>496</v>
      </c>
      <c r="Y4" s="553"/>
      <c r="Z4" s="559" t="s">
        <v>496</v>
      </c>
      <c r="AA4" s="553"/>
      <c r="AB4" s="558" t="s">
        <v>496</v>
      </c>
      <c r="AC4" s="553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SUM(D6:D72)</f>
        <v>2943.37</v>
      </c>
      <c r="E5" s="343">
        <f t="shared" si="1"/>
        <v>18731.449999999997</v>
      </c>
      <c r="F5" s="345">
        <f t="shared" si="1"/>
        <v>0</v>
      </c>
      <c r="G5" s="345">
        <f t="shared" si="1"/>
        <v>696.27</v>
      </c>
      <c r="H5" s="343">
        <f t="shared" si="1"/>
        <v>529.04999999999995</v>
      </c>
      <c r="I5" s="343">
        <f t="shared" si="1"/>
        <v>1400</v>
      </c>
      <c r="J5" s="345">
        <f t="shared" si="1"/>
        <v>0</v>
      </c>
      <c r="K5" s="345">
        <f t="shared" si="1"/>
        <v>1280</v>
      </c>
      <c r="L5" s="343">
        <f t="shared" si="1"/>
        <v>126.96000000000001</v>
      </c>
      <c r="M5" s="343">
        <f t="shared" si="1"/>
        <v>100</v>
      </c>
      <c r="N5" s="345">
        <f t="shared" si="1"/>
        <v>126.96000000000001</v>
      </c>
      <c r="O5" s="345">
        <f t="shared" si="1"/>
        <v>100</v>
      </c>
      <c r="P5" s="343">
        <f t="shared" si="1"/>
        <v>185.64</v>
      </c>
      <c r="Q5" s="343">
        <f t="shared" si="1"/>
        <v>180</v>
      </c>
      <c r="R5" s="345">
        <f t="shared" si="1"/>
        <v>3824.78</v>
      </c>
      <c r="S5" s="345">
        <f t="shared" si="1"/>
        <v>1600</v>
      </c>
      <c r="T5" s="343">
        <f t="shared" si="1"/>
        <v>14446.79</v>
      </c>
      <c r="U5" s="343">
        <f t="shared" si="1"/>
        <v>1500</v>
      </c>
      <c r="V5" s="345">
        <f t="shared" si="1"/>
        <v>0</v>
      </c>
      <c r="W5" s="345">
        <f t="shared" si="1"/>
        <v>400</v>
      </c>
      <c r="X5" s="343">
        <f t="shared" si="1"/>
        <v>500.5</v>
      </c>
      <c r="Y5" s="343">
        <f t="shared" si="1"/>
        <v>340</v>
      </c>
      <c r="Z5" s="345">
        <f t="shared" si="1"/>
        <v>1276.4000000000001</v>
      </c>
      <c r="AA5" s="345">
        <f t="shared" si="1"/>
        <v>920</v>
      </c>
      <c r="AB5" s="343">
        <f t="shared" si="1"/>
        <v>185.64</v>
      </c>
      <c r="AC5" s="343">
        <f t="shared" si="1"/>
        <v>180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46170</v>
      </c>
      <c r="B7" s="347">
        <f t="shared" ref="B7:B73" si="2">SUM(E7,U7,K7,G7,I7,S7,O7,M7,Q7,W7,Y7,AA7,AC7)-SUM(D7,F7,T7,H7,R7,N7,J7,L7,P7,V7,X7,Z7,AB7)</f>
        <v>87.5</v>
      </c>
      <c r="C7" s="348" t="s">
        <v>509</v>
      </c>
      <c r="D7" s="342"/>
      <c r="E7" s="343"/>
      <c r="F7" s="345"/>
      <c r="G7" s="345">
        <v>87.5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46170</v>
      </c>
      <c r="B8" s="347">
        <f t="shared" si="2"/>
        <v>56.18</v>
      </c>
      <c r="C8" s="348" t="s">
        <v>504</v>
      </c>
      <c r="D8" s="342"/>
      <c r="E8" s="343"/>
      <c r="F8" s="345"/>
      <c r="G8" s="345">
        <v>56.18</v>
      </c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46170</v>
      </c>
      <c r="B9" s="347">
        <f t="shared" si="2"/>
        <v>-4500</v>
      </c>
      <c r="C9" s="348" t="s">
        <v>512</v>
      </c>
      <c r="D9" s="342"/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>
        <v>4500</v>
      </c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46165</v>
      </c>
      <c r="B10" s="347">
        <f t="shared" si="2"/>
        <v>-138.44</v>
      </c>
      <c r="C10" s="348" t="s">
        <v>877</v>
      </c>
      <c r="D10" s="342">
        <v>138.44</v>
      </c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46158</v>
      </c>
      <c r="B11" s="347">
        <f t="shared" si="2"/>
        <v>-87.13</v>
      </c>
      <c r="C11" s="348" t="s">
        <v>848</v>
      </c>
      <c r="D11" s="342"/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>
        <v>87.13</v>
      </c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46158</v>
      </c>
      <c r="B12" s="347">
        <f t="shared" si="2"/>
        <v>-95.85</v>
      </c>
      <c r="C12" s="348" t="s">
        <v>850</v>
      </c>
      <c r="D12" s="342"/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>
        <v>95.85</v>
      </c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46157</v>
      </c>
      <c r="B13" s="347">
        <f t="shared" si="2"/>
        <v>-146.15</v>
      </c>
      <c r="C13" s="348" t="s">
        <v>506</v>
      </c>
      <c r="D13" s="342"/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>
        <v>146.15</v>
      </c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46155</v>
      </c>
      <c r="B14" s="347">
        <f t="shared" si="2"/>
        <v>-221.4</v>
      </c>
      <c r="C14" s="348" t="s">
        <v>857</v>
      </c>
      <c r="D14" s="342"/>
      <c r="E14" s="343"/>
      <c r="F14" s="345"/>
      <c r="G14" s="345"/>
      <c r="H14" s="343">
        <v>221.4</v>
      </c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46155</v>
      </c>
      <c r="B15" s="347">
        <f t="shared" si="2"/>
        <v>444.44</v>
      </c>
      <c r="C15" s="348" t="s">
        <v>519</v>
      </c>
      <c r="D15" s="342"/>
      <c r="E15" s="343">
        <v>444.44</v>
      </c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46155</v>
      </c>
      <c r="B16" s="347">
        <f t="shared" si="2"/>
        <v>351.69</v>
      </c>
      <c r="C16" s="348" t="s">
        <v>860</v>
      </c>
      <c r="D16" s="342"/>
      <c r="E16" s="343">
        <v>351.69</v>
      </c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46153</v>
      </c>
      <c r="B17" s="347">
        <f t="shared" si="2"/>
        <v>-1045.8699999999999</v>
      </c>
      <c r="C17" s="348" t="s">
        <v>844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>
        <v>1045.8699999999999</v>
      </c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46151</v>
      </c>
      <c r="B18" s="347">
        <f t="shared" si="2"/>
        <v>-903.88</v>
      </c>
      <c r="C18" s="348" t="s">
        <v>858</v>
      </c>
      <c r="D18" s="342"/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>
        <v>903.88</v>
      </c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46149</v>
      </c>
      <c r="B19" s="347">
        <f t="shared" si="2"/>
        <v>69.400000000000006</v>
      </c>
      <c r="C19" s="348" t="s">
        <v>509</v>
      </c>
      <c r="D19" s="342"/>
      <c r="E19" s="343"/>
      <c r="F19" s="345"/>
      <c r="G19" s="345">
        <v>69.400000000000006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46148</v>
      </c>
      <c r="B20" s="347">
        <f t="shared" si="2"/>
        <v>-500.5</v>
      </c>
      <c r="C20" s="348" t="s">
        <v>212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>
        <v>500.5</v>
      </c>
      <c r="Y20" s="343"/>
      <c r="Z20" s="345"/>
      <c r="AA20" s="345"/>
      <c r="AB20" s="343"/>
      <c r="AC20" s="343"/>
    </row>
    <row r="21" spans="1:29" ht="14.25" customHeight="1" x14ac:dyDescent="0.3">
      <c r="A21" s="338">
        <v>46148</v>
      </c>
      <c r="B21" s="347">
        <f t="shared" si="2"/>
        <v>-457.94</v>
      </c>
      <c r="C21" s="348" t="s">
        <v>859</v>
      </c>
      <c r="D21" s="342">
        <v>457.94</v>
      </c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46142</v>
      </c>
      <c r="B22" s="347">
        <f t="shared" si="2"/>
        <v>5616.82</v>
      </c>
      <c r="C22" s="348" t="s">
        <v>285</v>
      </c>
      <c r="D22" s="342"/>
      <c r="E22" s="343">
        <v>5616.82</v>
      </c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46142</v>
      </c>
      <c r="B23" s="347">
        <f t="shared" si="2"/>
        <v>2000</v>
      </c>
      <c r="C23" s="348" t="s">
        <v>503</v>
      </c>
      <c r="D23" s="342"/>
      <c r="E23" s="343"/>
      <c r="F23" s="345"/>
      <c r="G23" s="345"/>
      <c r="H23" s="343"/>
      <c r="I23" s="343">
        <v>350</v>
      </c>
      <c r="J23" s="345"/>
      <c r="K23" s="345">
        <v>320</v>
      </c>
      <c r="L23" s="343"/>
      <c r="M23" s="343">
        <v>25</v>
      </c>
      <c r="N23" s="345"/>
      <c r="O23" s="345">
        <v>25</v>
      </c>
      <c r="P23" s="343"/>
      <c r="Q23" s="343">
        <v>45</v>
      </c>
      <c r="R23" s="345"/>
      <c r="S23" s="345">
        <v>400</v>
      </c>
      <c r="T23" s="343"/>
      <c r="U23" s="343">
        <v>375</v>
      </c>
      <c r="V23" s="345"/>
      <c r="W23" s="345">
        <v>100</v>
      </c>
      <c r="X23" s="343"/>
      <c r="Y23" s="343">
        <v>85</v>
      </c>
      <c r="Z23" s="345"/>
      <c r="AA23" s="345">
        <v>230</v>
      </c>
      <c r="AB23" s="343"/>
      <c r="AC23" s="343">
        <v>45</v>
      </c>
    </row>
    <row r="24" spans="1:29" ht="14.25" customHeight="1" x14ac:dyDescent="0.3">
      <c r="A24" s="338">
        <v>46142</v>
      </c>
      <c r="B24" s="347">
        <f t="shared" si="2"/>
        <v>62.26</v>
      </c>
      <c r="C24" s="348" t="s">
        <v>504</v>
      </c>
      <c r="D24" s="342"/>
      <c r="E24" s="343"/>
      <c r="F24" s="345"/>
      <c r="G24" s="345">
        <v>62.26</v>
      </c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46142</v>
      </c>
      <c r="B25" s="347">
        <f t="shared" si="2"/>
        <v>-185.64</v>
      </c>
      <c r="C25" s="348" t="s">
        <v>423</v>
      </c>
      <c r="D25" s="342"/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>
        <v>92.82</v>
      </c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>
        <v>92.82</v>
      </c>
      <c r="AC25" s="343"/>
    </row>
    <row r="26" spans="1:29" ht="14.25" customHeight="1" x14ac:dyDescent="0.3">
      <c r="A26" s="338">
        <v>46142</v>
      </c>
      <c r="B26" s="347">
        <f t="shared" si="2"/>
        <v>-127.68</v>
      </c>
      <c r="C26" s="348" t="s">
        <v>315</v>
      </c>
      <c r="D26" s="342"/>
      <c r="E26" s="343"/>
      <c r="F26" s="345"/>
      <c r="G26" s="345"/>
      <c r="H26" s="343"/>
      <c r="I26" s="343"/>
      <c r="J26" s="345"/>
      <c r="K26" s="345"/>
      <c r="L26" s="343">
        <v>63.84</v>
      </c>
      <c r="M26" s="343"/>
      <c r="N26" s="345">
        <v>63.84</v>
      </c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46142</v>
      </c>
      <c r="B27" s="347">
        <f t="shared" si="2"/>
        <v>0.52</v>
      </c>
      <c r="C27" s="348" t="s">
        <v>505</v>
      </c>
      <c r="D27" s="342"/>
      <c r="E27" s="343"/>
      <c r="F27" s="345"/>
      <c r="G27" s="345">
        <v>0.52</v>
      </c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46130</v>
      </c>
      <c r="B28" s="347">
        <f t="shared" si="2"/>
        <v>-578.57000000000005</v>
      </c>
      <c r="C28" s="348" t="s">
        <v>506</v>
      </c>
      <c r="D28" s="342"/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>
        <v>578.57000000000005</v>
      </c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46130</v>
      </c>
      <c r="B29" s="347">
        <f t="shared" si="2"/>
        <v>-93.71</v>
      </c>
      <c r="C29" s="348" t="s">
        <v>507</v>
      </c>
      <c r="D29" s="342"/>
      <c r="E29" s="343"/>
      <c r="F29" s="345"/>
      <c r="G29" s="345"/>
      <c r="H29" s="343">
        <v>93.71</v>
      </c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46130</v>
      </c>
      <c r="B30" s="347">
        <f t="shared" si="2"/>
        <v>-318.36</v>
      </c>
      <c r="C30" s="348" t="s">
        <v>508</v>
      </c>
      <c r="D30" s="342"/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>
        <v>318.36</v>
      </c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46129</v>
      </c>
      <c r="B31" s="347">
        <f t="shared" si="2"/>
        <v>62.19</v>
      </c>
      <c r="C31" s="348" t="s">
        <v>509</v>
      </c>
      <c r="D31" s="342"/>
      <c r="E31" s="343"/>
      <c r="F31" s="345"/>
      <c r="G31" s="345">
        <v>62.19</v>
      </c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46112</v>
      </c>
      <c r="B32" s="347">
        <f t="shared" si="2"/>
        <v>4309.58</v>
      </c>
      <c r="C32" s="348" t="s">
        <v>510</v>
      </c>
      <c r="D32" s="342"/>
      <c r="E32" s="343">
        <v>4309.58</v>
      </c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46112</v>
      </c>
      <c r="B33" s="347">
        <f t="shared" si="2"/>
        <v>2000</v>
      </c>
      <c r="C33" s="348" t="s">
        <v>511</v>
      </c>
      <c r="D33" s="342"/>
      <c r="E33" s="343"/>
      <c r="F33" s="345"/>
      <c r="G33" s="345"/>
      <c r="H33" s="343"/>
      <c r="I33" s="343">
        <v>350</v>
      </c>
      <c r="J33" s="345"/>
      <c r="K33" s="345">
        <v>320</v>
      </c>
      <c r="L33" s="343"/>
      <c r="M33" s="343">
        <v>25</v>
      </c>
      <c r="N33" s="345"/>
      <c r="O33" s="345">
        <v>25</v>
      </c>
      <c r="P33" s="343"/>
      <c r="Q33" s="343">
        <v>45</v>
      </c>
      <c r="R33" s="345"/>
      <c r="S33" s="345">
        <v>400</v>
      </c>
      <c r="T33" s="343"/>
      <c r="U33" s="343">
        <v>375</v>
      </c>
      <c r="V33" s="345"/>
      <c r="W33" s="345">
        <v>100</v>
      </c>
      <c r="X33" s="343"/>
      <c r="Y33" s="343">
        <v>85</v>
      </c>
      <c r="Z33" s="345"/>
      <c r="AA33" s="345">
        <v>230</v>
      </c>
      <c r="AB33" s="343"/>
      <c r="AC33" s="343">
        <v>45</v>
      </c>
    </row>
    <row r="34" spans="1:29" ht="14.25" customHeight="1" x14ac:dyDescent="0.3">
      <c r="A34" s="338">
        <v>46112</v>
      </c>
      <c r="B34" s="347">
        <f t="shared" si="2"/>
        <v>0.34</v>
      </c>
      <c r="C34" s="348" t="s">
        <v>505</v>
      </c>
      <c r="D34" s="342"/>
      <c r="E34" s="343"/>
      <c r="F34" s="345"/>
      <c r="G34" s="345">
        <v>0.34</v>
      </c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46112</v>
      </c>
      <c r="B35" s="347">
        <f t="shared" si="2"/>
        <v>-1200</v>
      </c>
      <c r="C35" s="348" t="s">
        <v>512</v>
      </c>
      <c r="D35" s="342"/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>
        <v>1200</v>
      </c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46108</v>
      </c>
      <c r="B36" s="347">
        <f t="shared" si="2"/>
        <v>68.72</v>
      </c>
      <c r="C36" s="348" t="s">
        <v>504</v>
      </c>
      <c r="D36" s="342"/>
      <c r="E36" s="343"/>
      <c r="F36" s="345"/>
      <c r="G36" s="345">
        <v>68.72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46104</v>
      </c>
      <c r="B37" s="347">
        <f t="shared" si="2"/>
        <v>-6</v>
      </c>
      <c r="C37" s="348" t="s">
        <v>513</v>
      </c>
      <c r="D37" s="342">
        <v>6</v>
      </c>
      <c r="E37" s="343"/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46103</v>
      </c>
      <c r="B38" s="347">
        <f t="shared" si="2"/>
        <v>-100</v>
      </c>
      <c r="C38" s="348" t="s">
        <v>514</v>
      </c>
      <c r="D38" s="342">
        <v>100</v>
      </c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46103</v>
      </c>
      <c r="B39" s="347">
        <f t="shared" si="2"/>
        <v>-100</v>
      </c>
      <c r="C39" s="348" t="s">
        <v>515</v>
      </c>
      <c r="D39" s="342">
        <v>100</v>
      </c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46103</v>
      </c>
      <c r="B40" s="347">
        <f t="shared" si="2"/>
        <v>-50</v>
      </c>
      <c r="C40" s="348" t="s">
        <v>516</v>
      </c>
      <c r="D40" s="342">
        <v>50</v>
      </c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46103</v>
      </c>
      <c r="B41" s="347">
        <f t="shared" si="2"/>
        <v>-100</v>
      </c>
      <c r="C41" s="348" t="s">
        <v>517</v>
      </c>
      <c r="D41" s="342">
        <v>100</v>
      </c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46103</v>
      </c>
      <c r="B42" s="347">
        <f t="shared" si="2"/>
        <v>-100</v>
      </c>
      <c r="C42" s="348" t="s">
        <v>518</v>
      </c>
      <c r="D42" s="342">
        <v>100</v>
      </c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46102</v>
      </c>
      <c r="B43" s="347">
        <f t="shared" si="2"/>
        <v>-300</v>
      </c>
      <c r="C43" s="348" t="s">
        <v>519</v>
      </c>
      <c r="D43" s="342">
        <v>300</v>
      </c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46102</v>
      </c>
      <c r="B44" s="347">
        <f t="shared" si="2"/>
        <v>1384.5</v>
      </c>
      <c r="C44" s="348" t="s">
        <v>520</v>
      </c>
      <c r="D44" s="342"/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>
        <v>-1384.5</v>
      </c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46094</v>
      </c>
      <c r="B45" s="347">
        <f t="shared" si="2"/>
        <v>55.66</v>
      </c>
      <c r="C45" s="348" t="s">
        <v>509</v>
      </c>
      <c r="D45" s="342"/>
      <c r="E45" s="343"/>
      <c r="F45" s="345"/>
      <c r="G45" s="345">
        <v>55.66</v>
      </c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46090</v>
      </c>
      <c r="B46" s="347">
        <f t="shared" si="2"/>
        <v>-380</v>
      </c>
      <c r="C46" s="348" t="s">
        <v>521</v>
      </c>
      <c r="D46" s="342"/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>
        <v>380</v>
      </c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46083</v>
      </c>
      <c r="B47" s="347">
        <f t="shared" si="2"/>
        <v>-185.64</v>
      </c>
      <c r="C47" s="348" t="s">
        <v>423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>
        <v>92.82</v>
      </c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>
        <v>92.82</v>
      </c>
      <c r="AC47" s="343"/>
    </row>
    <row r="48" spans="1:29" ht="14.25" customHeight="1" x14ac:dyDescent="0.3">
      <c r="A48" s="338">
        <v>46081</v>
      </c>
      <c r="B48" s="347">
        <f t="shared" si="2"/>
        <v>3764.91</v>
      </c>
      <c r="C48" s="348" t="s">
        <v>425</v>
      </c>
      <c r="D48" s="342"/>
      <c r="E48" s="343">
        <v>3764.91</v>
      </c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46081</v>
      </c>
      <c r="B49" s="347">
        <f t="shared" si="2"/>
        <v>2000</v>
      </c>
      <c r="C49" s="348" t="s">
        <v>522</v>
      </c>
      <c r="D49" s="342"/>
      <c r="E49" s="343"/>
      <c r="F49" s="345"/>
      <c r="G49" s="345"/>
      <c r="H49" s="343"/>
      <c r="I49" s="343">
        <v>350</v>
      </c>
      <c r="J49" s="345"/>
      <c r="K49" s="345">
        <v>320</v>
      </c>
      <c r="L49" s="343"/>
      <c r="M49" s="343">
        <v>25</v>
      </c>
      <c r="N49" s="345"/>
      <c r="O49" s="345">
        <v>25</v>
      </c>
      <c r="P49" s="343"/>
      <c r="Q49" s="343">
        <v>45</v>
      </c>
      <c r="R49" s="345"/>
      <c r="S49" s="345">
        <v>400</v>
      </c>
      <c r="T49" s="343"/>
      <c r="U49" s="343">
        <v>375</v>
      </c>
      <c r="V49" s="345"/>
      <c r="W49" s="345">
        <v>100</v>
      </c>
      <c r="X49" s="343"/>
      <c r="Y49" s="343">
        <v>85</v>
      </c>
      <c r="Z49" s="345"/>
      <c r="AA49" s="345">
        <v>230</v>
      </c>
      <c r="AB49" s="343"/>
      <c r="AC49" s="343">
        <v>45</v>
      </c>
    </row>
    <row r="50" spans="1:29" ht="14.25" customHeight="1" x14ac:dyDescent="0.3">
      <c r="A50" s="338">
        <v>46081</v>
      </c>
      <c r="B50" s="347">
        <f t="shared" si="2"/>
        <v>0.23</v>
      </c>
      <c r="C50" s="348" t="s">
        <v>505</v>
      </c>
      <c r="D50" s="342"/>
      <c r="E50" s="343"/>
      <c r="F50" s="345"/>
      <c r="G50" s="345">
        <v>0.23</v>
      </c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46070</v>
      </c>
      <c r="B51" s="347">
        <f t="shared" si="2"/>
        <v>-1920</v>
      </c>
      <c r="C51" s="348" t="s">
        <v>523</v>
      </c>
      <c r="D51" s="342"/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>
        <v>1920</v>
      </c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46069</v>
      </c>
      <c r="B52" s="347">
        <f t="shared" si="2"/>
        <v>-243.8</v>
      </c>
      <c r="C52" s="348" t="s">
        <v>523</v>
      </c>
      <c r="D52" s="342"/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>
        <v>243.8</v>
      </c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46068</v>
      </c>
      <c r="B53" s="347">
        <f t="shared" si="2"/>
        <v>63.46</v>
      </c>
      <c r="C53" s="348" t="s">
        <v>509</v>
      </c>
      <c r="D53" s="342"/>
      <c r="E53" s="343"/>
      <c r="F53" s="345"/>
      <c r="G53" s="345">
        <v>63.46</v>
      </c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46067</v>
      </c>
      <c r="B54" s="347">
        <f t="shared" si="2"/>
        <v>-1007.99</v>
      </c>
      <c r="C54" s="348" t="s">
        <v>524</v>
      </c>
      <c r="D54" s="342">
        <v>1007.99</v>
      </c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46063</v>
      </c>
      <c r="B55" s="347">
        <f t="shared" si="2"/>
        <v>-1276.4000000000001</v>
      </c>
      <c r="C55" s="348" t="s">
        <v>525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>
        <v>1276.4000000000001</v>
      </c>
      <c r="AA55" s="345"/>
      <c r="AB55" s="343"/>
      <c r="AC55" s="343"/>
    </row>
    <row r="56" spans="1:29" ht="14.25" customHeight="1" x14ac:dyDescent="0.3">
      <c r="A56" s="338">
        <v>46063</v>
      </c>
      <c r="B56" s="347">
        <f t="shared" si="2"/>
        <v>-955</v>
      </c>
      <c r="C56" s="348" t="s">
        <v>526</v>
      </c>
      <c r="D56" s="342"/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>
        <v>955</v>
      </c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46063</v>
      </c>
      <c r="B57" s="347">
        <f t="shared" si="2"/>
        <v>59.19</v>
      </c>
      <c r="C57" s="348" t="s">
        <v>504</v>
      </c>
      <c r="D57" s="342"/>
      <c r="E57" s="343"/>
      <c r="F57" s="345"/>
      <c r="G57" s="345">
        <v>59.19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46061</v>
      </c>
      <c r="B58" s="347">
        <f t="shared" si="2"/>
        <v>-2203.44</v>
      </c>
      <c r="C58" s="348" t="s">
        <v>523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>
        <v>2203.44</v>
      </c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46061</v>
      </c>
      <c r="B59" s="347">
        <f t="shared" si="2"/>
        <v>-831.92</v>
      </c>
      <c r="C59" s="348" t="s">
        <v>527</v>
      </c>
      <c r="D59" s="342"/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>
        <v>831.92</v>
      </c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46055</v>
      </c>
      <c r="B60" s="347">
        <f t="shared" si="2"/>
        <v>-900</v>
      </c>
      <c r="C60" s="348" t="s">
        <v>512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>
        <v>900</v>
      </c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46053</v>
      </c>
      <c r="B61" s="347">
        <f t="shared" si="2"/>
        <v>3194.64</v>
      </c>
      <c r="C61" s="348" t="s">
        <v>459</v>
      </c>
      <c r="D61" s="342"/>
      <c r="E61" s="343">
        <v>3194.64</v>
      </c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46053</v>
      </c>
      <c r="B62" s="347">
        <f t="shared" si="2"/>
        <v>2000</v>
      </c>
      <c r="C62" s="348" t="s">
        <v>528</v>
      </c>
      <c r="D62" s="342"/>
      <c r="E62" s="343"/>
      <c r="F62" s="345"/>
      <c r="G62" s="345"/>
      <c r="H62" s="343"/>
      <c r="I62" s="343">
        <v>350</v>
      </c>
      <c r="J62" s="345"/>
      <c r="K62" s="345">
        <v>320</v>
      </c>
      <c r="L62" s="343"/>
      <c r="M62" s="343">
        <v>25</v>
      </c>
      <c r="N62" s="345"/>
      <c r="O62" s="345">
        <v>25</v>
      </c>
      <c r="P62" s="343"/>
      <c r="Q62" s="343">
        <v>45</v>
      </c>
      <c r="R62" s="345"/>
      <c r="S62" s="345">
        <v>400</v>
      </c>
      <c r="T62" s="343"/>
      <c r="U62" s="343">
        <v>375</v>
      </c>
      <c r="V62" s="345"/>
      <c r="W62" s="345">
        <v>100</v>
      </c>
      <c r="X62" s="343"/>
      <c r="Y62" s="343">
        <v>85</v>
      </c>
      <c r="Z62" s="345"/>
      <c r="AA62" s="345">
        <v>230</v>
      </c>
      <c r="AB62" s="343"/>
      <c r="AC62" s="343">
        <v>45</v>
      </c>
    </row>
    <row r="63" spans="1:29" ht="14.25" customHeight="1" x14ac:dyDescent="0.3">
      <c r="A63" s="338">
        <v>46053</v>
      </c>
      <c r="B63" s="347">
        <f t="shared" si="2"/>
        <v>0.38</v>
      </c>
      <c r="C63" s="348" t="s">
        <v>505</v>
      </c>
      <c r="D63" s="342"/>
      <c r="E63" s="343"/>
      <c r="F63" s="345"/>
      <c r="G63" s="345">
        <v>0.38</v>
      </c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46053</v>
      </c>
      <c r="B64" s="347">
        <f t="shared" si="2"/>
        <v>54.55</v>
      </c>
      <c r="C64" s="348" t="s">
        <v>509</v>
      </c>
      <c r="D64" s="342"/>
      <c r="E64" s="343"/>
      <c r="F64" s="345"/>
      <c r="G64" s="345">
        <v>54.55</v>
      </c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46048</v>
      </c>
      <c r="B65" s="347">
        <f t="shared" si="2"/>
        <v>-583</v>
      </c>
      <c r="C65" s="348" t="s">
        <v>529</v>
      </c>
      <c r="D65" s="342">
        <v>583</v>
      </c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46044</v>
      </c>
      <c r="B66" s="347">
        <f t="shared" si="2"/>
        <v>-126.24</v>
      </c>
      <c r="C66" s="348" t="s">
        <v>315</v>
      </c>
      <c r="D66" s="342"/>
      <c r="E66" s="343"/>
      <c r="F66" s="345"/>
      <c r="G66" s="345"/>
      <c r="H66" s="343"/>
      <c r="I66" s="343"/>
      <c r="J66" s="345"/>
      <c r="K66" s="345"/>
      <c r="L66" s="343">
        <v>63.12</v>
      </c>
      <c r="M66" s="343"/>
      <c r="N66" s="345">
        <v>63.12</v>
      </c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46043</v>
      </c>
      <c r="B67" s="347">
        <f t="shared" si="2"/>
        <v>-100</v>
      </c>
      <c r="C67" s="348" t="s">
        <v>530</v>
      </c>
      <c r="D67" s="342"/>
      <c r="E67" s="343"/>
      <c r="F67" s="345"/>
      <c r="G67" s="345"/>
      <c r="H67" s="343">
        <v>100</v>
      </c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46043</v>
      </c>
      <c r="B68" s="347">
        <f t="shared" si="2"/>
        <v>-2724</v>
      </c>
      <c r="C68" s="348" t="s">
        <v>531</v>
      </c>
      <c r="D68" s="342"/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>
        <v>2724</v>
      </c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46038</v>
      </c>
      <c r="B69" s="347">
        <f t="shared" si="2"/>
        <v>55.69</v>
      </c>
      <c r="C69" s="348" t="s">
        <v>509</v>
      </c>
      <c r="D69" s="342"/>
      <c r="E69" s="343"/>
      <c r="F69" s="345"/>
      <c r="G69" s="345">
        <v>55.69</v>
      </c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46030</v>
      </c>
      <c r="B70" s="347">
        <f t="shared" si="2"/>
        <v>1049.3699999999999</v>
      </c>
      <c r="C70" s="340" t="s">
        <v>532</v>
      </c>
      <c r="D70" s="342"/>
      <c r="E70" s="343">
        <v>1049.3699999999999</v>
      </c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46027</v>
      </c>
      <c r="B71" s="347">
        <f t="shared" si="2"/>
        <v>-113.94</v>
      </c>
      <c r="C71" s="348" t="s">
        <v>533</v>
      </c>
      <c r="D71" s="342"/>
      <c r="E71" s="343"/>
      <c r="F71" s="345"/>
      <c r="G71" s="345"/>
      <c r="H71" s="343">
        <v>113.94</v>
      </c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46027</v>
      </c>
      <c r="B72" s="347">
        <f t="shared" si="2"/>
        <v>-622.1</v>
      </c>
      <c r="C72" s="348" t="s">
        <v>523</v>
      </c>
      <c r="D72" s="342"/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>
        <v>622.1</v>
      </c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44562</v>
      </c>
      <c r="B73" s="347">
        <f t="shared" si="2"/>
        <v>12240.49</v>
      </c>
      <c r="C73" s="348" t="s">
        <v>534</v>
      </c>
      <c r="D73" s="342"/>
      <c r="E73" s="343">
        <v>1710.49</v>
      </c>
      <c r="F73" s="345"/>
      <c r="G73" s="345">
        <v>500</v>
      </c>
      <c r="H73" s="343"/>
      <c r="I73" s="343">
        <v>2000</v>
      </c>
      <c r="J73" s="345"/>
      <c r="K73" s="345">
        <v>1000</v>
      </c>
      <c r="L73" s="343"/>
      <c r="M73" s="343">
        <v>65</v>
      </c>
      <c r="N73" s="345"/>
      <c r="O73" s="345">
        <v>65</v>
      </c>
      <c r="P73" s="343"/>
      <c r="Q73" s="343">
        <v>100</v>
      </c>
      <c r="R73" s="345"/>
      <c r="S73" s="345">
        <v>2000</v>
      </c>
      <c r="T73" s="343"/>
      <c r="U73" s="343">
        <v>2500</v>
      </c>
      <c r="V73" s="345"/>
      <c r="W73" s="345">
        <v>500</v>
      </c>
      <c r="X73" s="343"/>
      <c r="Y73" s="343">
        <v>200</v>
      </c>
      <c r="Z73" s="345"/>
      <c r="AA73" s="345">
        <v>1500</v>
      </c>
      <c r="AB73" s="343"/>
      <c r="AC73" s="343">
        <v>100</v>
      </c>
    </row>
    <row r="74" spans="1:29" ht="14.25" customHeight="1" x14ac:dyDescent="0.3"/>
    <row r="75" spans="1:29" ht="14.25" customHeight="1" x14ac:dyDescent="0.3"/>
    <row r="76" spans="1:29" ht="14.25" customHeight="1" x14ac:dyDescent="0.3"/>
    <row r="77" spans="1:29" ht="14.25" customHeight="1" x14ac:dyDescent="0.3"/>
    <row r="78" spans="1:29" ht="14.25" customHeight="1" x14ac:dyDescent="0.3"/>
    <row r="79" spans="1:29" ht="14.25" customHeight="1" x14ac:dyDescent="0.3"/>
    <row r="80" spans="1:29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0" t="s">
        <v>557</v>
      </c>
      <c r="N1" s="54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42305.438109374998</v>
      </c>
      <c r="L3" s="366">
        <f>'Combined Retirement'!C24</f>
        <v>3525.4531757812501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0</v>
      </c>
      <c r="F6" s="384" t="e">
        <f ca="1">'Isaac 401k'!D4</f>
        <v>#N/A</v>
      </c>
      <c r="G6" s="385" t="e">
        <f ca="1">(F6-B9)/365.25</f>
        <v>#N/A</v>
      </c>
      <c r="H6" s="23"/>
      <c r="I6" s="23"/>
      <c r="J6" s="560" t="s">
        <v>576</v>
      </c>
      <c r="K6" s="543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56.666666666666664</v>
      </c>
      <c r="F7" s="392">
        <f ca="1">'Lorri 401b'!D4</f>
        <v>71956</v>
      </c>
      <c r="G7" s="393">
        <f ca="1">(F7-C9)/365.25</f>
        <v>110.5160848733744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6235346.2100525238</v>
      </c>
      <c r="K9" s="25">
        <f t="shared" si="1"/>
        <v>10743355.77947362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3525.4531757812501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31188.244538569645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7964.8254614303487</v>
      </c>
      <c r="P11" s="25">
        <f t="shared" ref="P11:P265" si="6">N11-O11</f>
        <v>31188.244538569645</v>
      </c>
      <c r="Q11" s="25">
        <f t="array" aca="1" ref="Q11" ca="1">INDEX('Isaac 401k'!L:L,MATCH('Retirement Calculator'!A11,'Isaac 401k'!N:N,0),0)</f>
        <v>3224663.9584909696</v>
      </c>
      <c r="R11" s="25">
        <f t="array" aca="1" ref="R11" ca="1">INDEX('Lorri 401b'!L:L,MATCH('Retirement Calculator'!A11,'Lorri 401b'!N:N,0),0)</f>
        <v>3443250.9758168645</v>
      </c>
      <c r="S11" s="25">
        <f t="shared" ref="S11:S265" ca="1" si="7">SUM(Q11:R11)</f>
        <v>6667914.9343078341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3525.4531757812501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31188.244538569645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7964.8254614303487</v>
      </c>
      <c r="P12" s="25">
        <f t="shared" si="6"/>
        <v>31188.244538569645</v>
      </c>
      <c r="Q12" s="25">
        <f t="array" aca="1" ref="Q12" ca="1">INDEX('Isaac 401k'!L:L,MATCH('Retirement Calculator'!A12,'Isaac 401k'!N:N,0),0)</f>
        <v>3206781.862760535</v>
      </c>
      <c r="R12" s="25">
        <f t="array" aca="1" ref="R12" ca="1">INDEX('Lorri 401b'!L:L,MATCH('Retirement Calculator'!A12,'Lorri 401b'!N:N,0),0)</f>
        <v>3457597.8548827679</v>
      </c>
      <c r="S12" s="25">
        <f t="shared" ca="1" si="7"/>
        <v>6664379.7176433029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3525.4531757812501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31188.244538569645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7964.8254614303487</v>
      </c>
      <c r="P13" s="25">
        <f t="shared" si="6"/>
        <v>31188.244538569645</v>
      </c>
      <c r="Q13" s="25">
        <f t="array" aca="1" ref="Q13" ca="1">INDEX('Isaac 401k'!L:L,MATCH('Retirement Calculator'!A13,'Isaac 401k'!N:N,0),0)</f>
        <v>3188825.25829789</v>
      </c>
      <c r="R13" s="25">
        <f t="array" aca="1" ref="R13" ca="1">INDEX('Lorri 401b'!L:L,MATCH('Retirement Calculator'!A13,'Lorri 401b'!N:N,0),0)</f>
        <v>3472004.512611446</v>
      </c>
      <c r="S13" s="25">
        <f t="shared" ca="1" si="7"/>
        <v>6660829.7709093355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3525.4531757812501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31188.244538569645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7964.8254614303487</v>
      </c>
      <c r="P14" s="25">
        <f t="shared" si="6"/>
        <v>31188.244538569645</v>
      </c>
      <c r="Q14" s="25">
        <f t="array" aca="1" ref="Q14" ca="1">INDEX('Isaac 401k'!L:L,MATCH('Retirement Calculator'!A14,'Isaac 401k'!N:N,0),0)</f>
        <v>3170793.8346499838</v>
      </c>
      <c r="R14" s="25">
        <f t="array" aca="1" ref="R14" ca="1">INDEX('Lorri 401b'!L:L,MATCH('Retirement Calculator'!A14,'Lorri 401b'!N:N,0),0)</f>
        <v>3486471.1980806603</v>
      </c>
      <c r="S14" s="25">
        <f t="shared" ca="1" si="7"/>
        <v>6657265.0327306446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3525.4531757812501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31188.244538569645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7964.8254614303487</v>
      </c>
      <c r="P15" s="25">
        <f t="shared" si="6"/>
        <v>31188.244538569645</v>
      </c>
      <c r="Q15" s="25">
        <f t="array" aca="1" ref="Q15" ca="1">INDEX('Isaac 401k'!L:L,MATCH('Retirement Calculator'!A15,'Isaac 401k'!N:N,0),0)</f>
        <v>3152687.2800702117</v>
      </c>
      <c r="R15" s="25">
        <f t="array" aca="1" ref="R15" ca="1">INDEX('Lorri 401b'!L:L,MATCH('Retirement Calculator'!A15,'Lorri 401b'!N:N,0),0)</f>
        <v>3500998.1614059964</v>
      </c>
      <c r="S15" s="25">
        <f t="shared" ca="1" si="7"/>
        <v>6653685.4414762082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3525.4531757812501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31188.244538569645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7964.8254614303487</v>
      </c>
      <c r="P16" s="25">
        <f t="shared" si="6"/>
        <v>31188.244538569645</v>
      </c>
      <c r="Q16" s="25">
        <f t="array" aca="1" ref="Q16" ca="1">INDEX('Isaac 401k'!L:L,MATCH('Retirement Calculator'!A16,'Isaac 401k'!N:N,0),0)</f>
        <v>3134505.2815130237</v>
      </c>
      <c r="R16" s="25">
        <f t="array" aca="1" ref="R16" ca="1">INDEX('Lorri 401b'!L:L,MATCH('Retirement Calculator'!A16,'Lorri 401b'!N:N,0),0)</f>
        <v>3515585.6537451879</v>
      </c>
      <c r="S16" s="25">
        <f t="shared" ca="1" si="7"/>
        <v>6650090.9352582116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3525.4531757812501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31188.244538569645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7964.8254614303487</v>
      </c>
      <c r="P17" s="25">
        <f t="shared" si="6"/>
        <v>31188.244538569645</v>
      </c>
      <c r="Q17" s="25">
        <f t="array" aca="1" ref="Q17" ca="1">INDEX('Isaac 401k'!L:L,MATCH('Retirement Calculator'!A17,'Isaac 401k'!N:N,0),0)</f>
        <v>3116247.524628514</v>
      </c>
      <c r="R17" s="25">
        <f t="array" aca="1" ref="R17" ca="1">INDEX('Lorri 401b'!L:L,MATCH('Retirement Calculator'!A17,'Lorri 401b'!N:N,0),0)</f>
        <v>3530233.9273024597</v>
      </c>
      <c r="S17" s="25">
        <f t="shared" ca="1" si="7"/>
        <v>6646481.4519309737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3525.4531757812501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31188.244538569645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7964.8254614303487</v>
      </c>
      <c r="P18" s="25">
        <f t="shared" si="6"/>
        <v>31188.244538569645</v>
      </c>
      <c r="Q18" s="25">
        <f t="array" aca="1" ref="Q18" ca="1">INDEX('Isaac 401k'!L:L,MATCH('Retirement Calculator'!A18,'Isaac 401k'!N:N,0),0)</f>
        <v>3097913.6937569855</v>
      </c>
      <c r="R18" s="25">
        <f t="array" aca="1" ref="R18" ca="1">INDEX('Lorri 401b'!L:L,MATCH('Retirement Calculator'!A18,'Lorri 401b'!N:N,0),0)</f>
        <v>3544943.2353328867</v>
      </c>
      <c r="S18" s="25">
        <f t="shared" ca="1" si="7"/>
        <v>6642856.9290898722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3525.4531757812501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31188.244538569645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7964.8254614303487</v>
      </c>
      <c r="P19" s="25">
        <f t="shared" si="6"/>
        <v>31188.244538569645</v>
      </c>
      <c r="Q19" s="25">
        <f t="array" aca="1" ref="Q19" ca="1">INDEX('Isaac 401k'!L:L,MATCH('Retirement Calculator'!A19,'Isaac 401k'!N:N,0),0)</f>
        <v>3079503.4719234924</v>
      </c>
      <c r="R19" s="25">
        <f t="array" aca="1" ref="R19" ca="1">INDEX('Lorri 401b'!L:L,MATCH('Retirement Calculator'!A19,'Lorri 401b'!N:N,0),0)</f>
        <v>3559713.8321467736</v>
      </c>
      <c r="S19" s="25">
        <f t="shared" ca="1" si="7"/>
        <v>6639217.304070266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3525.4531757812501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31188.244538569645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7964.8254614303487</v>
      </c>
      <c r="P20" s="25">
        <f t="shared" si="6"/>
        <v>31188.244538569645</v>
      </c>
      <c r="Q20" s="25">
        <f t="array" aca="1" ref="Q20" ca="1">INDEX('Isaac 401k'!L:L,MATCH('Retirement Calculator'!A20,'Isaac 401k'!N:N,0),0)</f>
        <v>3061016.5408323598</v>
      </c>
      <c r="R20" s="25">
        <f t="array" aca="1" ref="R20" ca="1">INDEX('Lorri 401b'!L:L,MATCH('Retirement Calculator'!A20,'Lorri 401b'!N:N,0),0)</f>
        <v>3574545.9731140519</v>
      </c>
      <c r="S20" s="25">
        <f t="shared" ca="1" si="7"/>
        <v>6635562.5139464121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3525.4531757812501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31188.244538569645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7964.8254614303487</v>
      </c>
      <c r="P21" s="25">
        <f t="shared" si="6"/>
        <v>31188.244538569645</v>
      </c>
      <c r="Q21" s="25">
        <f t="array" aca="1" ref="Q21" ca="1">INDEX('Isaac 401k'!L:L,MATCH('Retirement Calculator'!A21,'Isaac 401k'!N:N,0),0)</f>
        <v>3042452.5808616807</v>
      </c>
      <c r="R21" s="25">
        <f t="array" aca="1" ref="R21" ca="1">INDEX('Lorri 401b'!L:L,MATCH('Retirement Calculator'!A21,'Lorri 401b'!N:N,0),0)</f>
        <v>3589439.9146686937</v>
      </c>
      <c r="S21" s="25">
        <f t="shared" ca="1" si="7"/>
        <v>6631892.4955303743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3525.4531757812501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31188.244538569645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7964.8254614303487</v>
      </c>
      <c r="P22" s="25">
        <f t="shared" si="6"/>
        <v>31188.244538569645</v>
      </c>
      <c r="Q22" s="25">
        <f t="array" aca="1" ref="Q22" ca="1">INDEX('Isaac 401k'!L:L,MATCH('Retirement Calculator'!A22,'Isaac 401k'!N:N,0),0)</f>
        <v>3023811.2710577906</v>
      </c>
      <c r="R22" s="25">
        <f t="array" aca="1" ref="R22" ca="1">INDEX('Lorri 401b'!L:L,MATCH('Retirement Calculator'!A22,'Lorri 401b'!N:N,0),0)</f>
        <v>3604395.9143131464</v>
      </c>
      <c r="S22" s="25">
        <f t="shared" ca="1" si="7"/>
        <v>6628207.185370937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3525.4531757812501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31188.244538569645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7964.8254614303487</v>
      </c>
      <c r="P23" s="25">
        <f t="shared" si="6"/>
        <v>31188.244538569645</v>
      </c>
      <c r="Q23" s="25">
        <f t="array" aca="1" ref="Q23" ca="1">INDEX('Isaac 401k'!L:L,MATCH('Retirement Calculator'!A23,'Isaac 401k'!N:N,0),0)</f>
        <v>3005092.2891297177</v>
      </c>
      <c r="R23" s="25">
        <f t="array" aca="1" ref="R23" ca="1">INDEX('Lorri 401b'!L:L,MATCH('Retirement Calculator'!A23,'Lorri 401b'!N:N,0),0)</f>
        <v>3619414.2306227847</v>
      </c>
      <c r="S23" s="25">
        <f t="shared" ca="1" si="7"/>
        <v>6624506.5197525024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3525.4531757812501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31188.244538569645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7964.8254614303487</v>
      </c>
      <c r="P24" s="25">
        <f t="shared" si="6"/>
        <v>31188.244538569645</v>
      </c>
      <c r="Q24" s="25">
        <f t="array" aca="1" ref="Q24" ca="1">INDEX('Isaac 401k'!L:L,MATCH('Retirement Calculator'!A24,'Isaac 401k'!N:N,0),0)</f>
        <v>2986295.311443611</v>
      </c>
      <c r="R24" s="25">
        <f t="array" aca="1" ref="R24" ca="1">INDEX('Lorri 401b'!L:L,MATCH('Retirement Calculator'!A24,'Lorri 401b'!N:N,0),0)</f>
        <v>3634495.1232503797</v>
      </c>
      <c r="S24" s="25">
        <f t="shared" ca="1" si="7"/>
        <v>6620790.4346939903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3525.4531757812501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31188.244538569645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7964.8254614303487</v>
      </c>
      <c r="P25" s="25">
        <f t="shared" si="6"/>
        <v>31188.244538569645</v>
      </c>
      <c r="Q25" s="25">
        <f t="array" aca="1" ref="Q25" ca="1">INDEX('Isaac 401k'!L:L,MATCH('Retirement Calculator'!A25,'Isaac 401k'!N:N,0),0)</f>
        <v>2967420.0130171455</v>
      </c>
      <c r="R25" s="25">
        <f t="array" aca="1" ref="R25" ca="1">INDEX('Lorri 401b'!L:L,MATCH('Retirement Calculator'!A25,'Lorri 401b'!N:N,0),0)</f>
        <v>3649638.8529305896</v>
      </c>
      <c r="S25" s="25">
        <f t="shared" ca="1" si="7"/>
        <v>6617058.8659477346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3525.4531757812501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31188.244538569645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7964.8254614303487</v>
      </c>
      <c r="P26" s="25">
        <f t="shared" si="6"/>
        <v>31188.244538569645</v>
      </c>
      <c r="Q26" s="25">
        <f t="array" aca="1" ref="Q26" ca="1">INDEX('Isaac 401k'!L:L,MATCH('Retirement Calculator'!A26,'Isaac 401k'!N:N,0),0)</f>
        <v>2948466.0675139031</v>
      </c>
      <c r="R26" s="25">
        <f t="array" aca="1" ref="R26" ca="1">INDEX('Lorri 401b'!L:L,MATCH('Retirement Calculator'!A26,'Lorri 401b'!N:N,0),0)</f>
        <v>3664845.6814844669</v>
      </c>
      <c r="S26" s="25">
        <f t="shared" ca="1" si="7"/>
        <v>6613311.74899837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3525.4531757812501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31188.244538569645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7964.8254614303487</v>
      </c>
      <c r="P27" s="25">
        <f t="shared" si="6"/>
        <v>31188.244538569645</v>
      </c>
      <c r="Q27" s="25">
        <f t="array" aca="1" ref="Q27" ca="1">INDEX('Isaac 401k'!L:L,MATCH('Retirement Calculator'!A27,'Isaac 401k'!N:N,0),0)</f>
        <v>2929433.1472377307</v>
      </c>
      <c r="R27" s="25">
        <f t="array" aca="1" ref="R27" ca="1">INDEX('Lorri 401b'!L:L,MATCH('Retirement Calculator'!A27,'Lorri 401b'!N:N,0),0)</f>
        <v>3680115.8718239856</v>
      </c>
      <c r="S27" s="25">
        <f t="shared" ca="1" si="7"/>
        <v>6609549.0190617163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3525.4531757812501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31188.244538569645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7964.8254614303487</v>
      </c>
      <c r="P28" s="25">
        <f t="shared" si="6"/>
        <v>31188.244538569645</v>
      </c>
      <c r="Q28" s="25">
        <f t="array" aca="1" ref="Q28" ca="1">INDEX('Isaac 401k'!L:L,MATCH('Retirement Calculator'!A28,'Isaac 401k'!N:N,0),0)</f>
        <v>2910320.9231270738</v>
      </c>
      <c r="R28" s="25">
        <f t="array" aca="1" ref="R28" ca="1">INDEX('Lorri 401b'!L:L,MATCH('Retirement Calculator'!A28,'Lorri 401b'!N:N,0),0)</f>
        <v>3695449.6879565855</v>
      </c>
      <c r="S28" s="25">
        <f t="shared" ca="1" si="7"/>
        <v>6605770.6110836593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3525.4531757812501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31188.244538569645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7964.8254614303487</v>
      </c>
      <c r="P29" s="25">
        <f t="shared" si="6"/>
        <v>31188.244538569645</v>
      </c>
      <c r="Q29" s="25">
        <f t="array" aca="1" ref="Q29" ca="1">INDEX('Isaac 401k'!L:L,MATCH('Retirement Calculator'!A29,'Isaac 401k'!N:N,0),0)</f>
        <v>2891129.0647492893</v>
      </c>
      <c r="R29" s="25">
        <f t="array" aca="1" ref="R29" ca="1">INDEX('Lorri 401b'!L:L,MATCH('Retirement Calculator'!A29,'Lorri 401b'!N:N,0),0)</f>
        <v>3710847.3949897378</v>
      </c>
      <c r="S29" s="25">
        <f t="shared" ca="1" si="7"/>
        <v>6601976.4597390275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3525.4531757812501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31188.244538569645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7964.8254614303487</v>
      </c>
      <c r="P30" s="25">
        <f t="shared" si="6"/>
        <v>31188.244538569645</v>
      </c>
      <c r="Q30" s="25">
        <f t="array" aca="1" ref="Q30" ca="1">INDEX('Isaac 401k'!L:L,MATCH('Retirement Calculator'!A30,'Isaac 401k'!N:N,0),0)</f>
        <v>2871857.240294931</v>
      </c>
      <c r="R30" s="25">
        <f t="array" aca="1" ref="R30" ca="1">INDEX('Lorri 401b'!L:L,MATCH('Retirement Calculator'!A30,'Lorri 401b'!N:N,0),0)</f>
        <v>3726309.2591355285</v>
      </c>
      <c r="S30" s="25">
        <f t="shared" ca="1" si="7"/>
        <v>6598166.499430459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3525.4531757812501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31188.244538569645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7964.8254614303487</v>
      </c>
      <c r="P31" s="25">
        <f t="shared" si="6"/>
        <v>31188.244538569645</v>
      </c>
      <c r="Q31" s="25">
        <f t="array" aca="1" ref="Q31" ca="1">INDEX('Isaac 401k'!L:L,MATCH('Retirement Calculator'!A31,'Isaac 401k'!N:N,0),0)</f>
        <v>2852505.1165720127</v>
      </c>
      <c r="R31" s="25">
        <f t="array" aca="1" ref="R31" ca="1">INDEX('Lorri 401b'!L:L,MATCH('Retirement Calculator'!A31,'Lorri 401b'!N:N,0),0)</f>
        <v>3741835.5477152597</v>
      </c>
      <c r="S31" s="25">
        <f t="shared" ca="1" si="7"/>
        <v>6594340.6642872728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3525.4531757812501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31188.244538569645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7964.8254614303487</v>
      </c>
      <c r="P32" s="25">
        <f t="shared" si="6"/>
        <v>31188.244538569645</v>
      </c>
      <c r="Q32" s="25">
        <f t="array" aca="1" ref="Q32" ca="1">INDEX('Isaac 401k'!L:L,MATCH('Retirement Calculator'!A32,'Isaac 401k'!N:N,0),0)</f>
        <v>2833072.3590002488</v>
      </c>
      <c r="R32" s="25">
        <f t="array" aca="1" ref="R32" ca="1">INDEX('Lorri 401b'!L:L,MATCH('Retirement Calculator'!A32,'Lorri 401b'!N:N,0),0)</f>
        <v>3757426.5291640735</v>
      </c>
      <c r="S32" s="25">
        <f t="shared" ca="1" si="7"/>
        <v>6590498.8881643228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3525.4531757812501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31188.244538569645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7964.8254614303487</v>
      </c>
      <c r="P33" s="25">
        <f t="shared" si="6"/>
        <v>31188.244538569645</v>
      </c>
      <c r="Q33" s="25">
        <f t="array" aca="1" ref="Q33" ca="1">INDEX('Isaac 401k'!L:L,MATCH('Retirement Calculator'!A33,'Isaac 401k'!N:N,0),0)</f>
        <v>2813558.6316052694</v>
      </c>
      <c r="R33" s="25">
        <f t="array" aca="1" ref="R33" ca="1">INDEX('Lorri 401b'!L:L,MATCH('Retirement Calculator'!A33,'Lorri 401b'!N:N,0),0)</f>
        <v>3773082.4730355907</v>
      </c>
      <c r="S33" s="25">
        <f t="shared" ca="1" si="7"/>
        <v>6586641.1046408601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3525.4531757812501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31188.244538569645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7964.8254614303487</v>
      </c>
      <c r="P34" s="25">
        <f t="shared" si="6"/>
        <v>31188.244538569645</v>
      </c>
      <c r="Q34" s="25">
        <f t="array" aca="1" ref="Q34" ca="1">INDEX('Isaac 401k'!L:L,MATCH('Retirement Calculator'!A34,'Isaac 401k'!N:N,0),0)</f>
        <v>2793963.5970128109</v>
      </c>
      <c r="R34" s="25">
        <f t="array" aca="1" ref="R34" ca="1">INDEX('Lorri 401b'!L:L,MATCH('Retirement Calculator'!A34,'Lorri 401b'!N:N,0),0)</f>
        <v>3788803.6500065723</v>
      </c>
      <c r="S34" s="25">
        <f t="shared" ca="1" si="7"/>
        <v>6582767.2470193831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3525.4531757812501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31188.244538569645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7964.8254614303487</v>
      </c>
      <c r="P35" s="25">
        <f t="shared" si="6"/>
        <v>31188.244538569645</v>
      </c>
      <c r="Q35" s="25">
        <f t="array" aca="1" ref="Q35" ca="1">INDEX('Isaac 401k'!L:L,MATCH('Retirement Calculator'!A35,'Isaac 401k'!N:N,0),0)</f>
        <v>2774286.9164428837</v>
      </c>
      <c r="R35" s="25">
        <f t="array" aca="1" ref="R35" ca="1">INDEX('Lorri 401b'!L:L,MATCH('Retirement Calculator'!A35,'Lorri 401b'!N:N,0),0)</f>
        <v>3804590.3318815995</v>
      </c>
      <c r="S35" s="25">
        <f t="shared" ca="1" si="7"/>
        <v>6578877.2483244836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3525.4531757812501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31188.244538569645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7964.8254614303487</v>
      </c>
      <c r="P36" s="25">
        <f t="shared" si="6"/>
        <v>31188.244538569645</v>
      </c>
      <c r="Q36" s="25">
        <f t="array" aca="1" ref="Q36" ca="1">INDEX('Isaac 401k'!L:L,MATCH('Retirement Calculator'!A36,'Isaac 401k'!N:N,0),0)</f>
        <v>2754528.2497039153</v>
      </c>
      <c r="R36" s="25">
        <f t="array" aca="1" ref="R36" ca="1">INDEX('Lorri 401b'!L:L,MATCH('Retirement Calculator'!A36,'Lorri 401b'!N:N,0),0)</f>
        <v>3820442.7915977729</v>
      </c>
      <c r="S36" s="25">
        <f t="shared" ca="1" si="7"/>
        <v>6574971.0413016882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3525.4531757812501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31188.244538569645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7964.8254614303487</v>
      </c>
      <c r="P37" s="25">
        <f t="shared" si="6"/>
        <v>31188.244538569645</v>
      </c>
      <c r="Q37" s="25">
        <f t="array" aca="1" ref="Q37" ca="1">INDEX('Isaac 401k'!L:L,MATCH('Retirement Calculator'!A37,'Isaac 401k'!N:N,0),0)</f>
        <v>2734687.2551868679</v>
      </c>
      <c r="R37" s="25">
        <f t="array" aca="1" ref="R37" ca="1">INDEX('Lorri 401b'!L:L,MATCH('Retirement Calculator'!A37,'Lorri 401b'!N:N,0),0)</f>
        <v>3836361.3032294302</v>
      </c>
      <c r="S37" s="25">
        <f t="shared" ca="1" si="7"/>
        <v>6571048.5584162977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3525.4531757812501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31188.244538569645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7964.8254614303487</v>
      </c>
      <c r="P38" s="25">
        <f t="shared" si="6"/>
        <v>31188.244538569645</v>
      </c>
      <c r="Q38" s="25">
        <f t="array" aca="1" ref="Q38" ca="1">INDEX('Isaac 401k'!L:L,MATCH('Retirement Calculator'!A38,'Isaac 401k'!N:N,0),0)</f>
        <v>2714763.5898593324</v>
      </c>
      <c r="R38" s="25">
        <f t="array" aca="1" ref="R38" ca="1">INDEX('Lorri 401b'!L:L,MATCH('Retirement Calculator'!A38,'Lorri 401b'!N:N,0),0)</f>
        <v>3852346.1419928861</v>
      </c>
      <c r="S38" s="25">
        <f t="shared" ca="1" si="7"/>
        <v>6567109.7318522185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3525.4531757812501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31188.244538569645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7964.8254614303487</v>
      </c>
      <c r="P39" s="25">
        <f t="shared" si="6"/>
        <v>31188.244538569645</v>
      </c>
      <c r="Q39" s="25">
        <f t="array" aca="1" ref="Q39" ca="1">INDEX('Isaac 401k'!L:L,MATCH('Retirement Calculator'!A39,'Isaac 401k'!N:N,0),0)</f>
        <v>2694756.9092595992</v>
      </c>
      <c r="R39" s="25">
        <f t="array" aca="1" ref="R39" ca="1">INDEX('Lorri 401b'!L:L,MATCH('Retirement Calculator'!A39,'Lorri 401b'!N:N,0),0)</f>
        <v>3868397.5842511896</v>
      </c>
      <c r="S39" s="25">
        <f t="shared" ca="1" si="7"/>
        <v>6563154.4935107883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3525.4531757812501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31188.244538569645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7964.8254614303487</v>
      </c>
      <c r="P40" s="25">
        <f t="shared" si="6"/>
        <v>31188.244538569645</v>
      </c>
      <c r="Q40" s="25">
        <f t="array" aca="1" ref="Q40" ca="1">INDEX('Isaac 401k'!L:L,MATCH('Retirement Calculator'!A40,'Isaac 401k'!N:N,0),0)</f>
        <v>2674666.8674907004</v>
      </c>
      <c r="R40" s="25">
        <f t="array" aca="1" ref="R40" ca="1">INDEX('Lorri 401b'!L:L,MATCH('Retirement Calculator'!A40,'Lorri 401b'!N:N,0),0)</f>
        <v>3884515.9075189028</v>
      </c>
      <c r="S40" s="25">
        <f t="shared" ca="1" si="7"/>
        <v>6559182.7750096032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3525.4531757812501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31188.244538569645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7964.8254614303487</v>
      </c>
      <c r="P41" s="25">
        <f t="shared" si="6"/>
        <v>31188.244538569645</v>
      </c>
      <c r="Q41" s="25">
        <f t="array" aca="1" ref="Q41" ca="1">INDEX('Isaac 401k'!L:L,MATCH('Retirement Calculator'!A41,'Isaac 401k'!N:N,0),0)</f>
        <v>2654493.1172144311</v>
      </c>
      <c r="R41" s="25">
        <f t="array" aca="1" ref="R41" ca="1">INDEX('Lorri 401b'!L:L,MATCH('Retirement Calculator'!A41,'Lorri 401b'!N:N,0),0)</f>
        <v>3900701.3904668982</v>
      </c>
      <c r="S41" s="25">
        <f t="shared" ca="1" si="7"/>
        <v>6555194.5076813288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3525.4531757812501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31188.244538569645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7964.8254614303487</v>
      </c>
      <c r="P42" s="25">
        <f t="shared" si="6"/>
        <v>31188.244538569645</v>
      </c>
      <c r="Q42" s="25">
        <f t="array" aca="1" ref="Q42" ca="1">INDEX('Isaac 401k'!L:L,MATCH('Retirement Calculator'!A42,'Isaac 401k'!N:N,0),0)</f>
        <v>2634235.309645344</v>
      </c>
      <c r="R42" s="25">
        <f t="array" aca="1" ref="R42" ca="1">INDEX('Lorri 401b'!L:L,MATCH('Retirement Calculator'!A42,'Lorri 401b'!N:N,0),0)</f>
        <v>3916954.3129271772</v>
      </c>
      <c r="S42" s="25">
        <f t="shared" ca="1" si="7"/>
        <v>6551189.6225725207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3525.4531757812501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31188.244538569645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7964.8254614303487</v>
      </c>
      <c r="P43" s="25">
        <f t="shared" si="6"/>
        <v>31188.244538569645</v>
      </c>
      <c r="Q43" s="25">
        <f t="array" aca="1" ref="Q43" ca="1">INDEX('Isaac 401k'!L:L,MATCH('Retirement Calculator'!A43,'Isaac 401k'!N:N,0),0)</f>
        <v>2613893.094544719</v>
      </c>
      <c r="R43" s="25">
        <f t="array" aca="1" ref="R43" ca="1">INDEX('Lorri 401b'!L:L,MATCH('Retirement Calculator'!A43,'Lorri 401b'!N:N,0),0)</f>
        <v>3933274.955897707</v>
      </c>
      <c r="S43" s="25">
        <f t="shared" ca="1" si="7"/>
        <v>6547168.0504424255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3525.4531757812501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31188.244538569645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7964.8254614303487</v>
      </c>
      <c r="P44" s="25">
        <f t="shared" si="6"/>
        <v>31188.244538569645</v>
      </c>
      <c r="Q44" s="25">
        <f t="array" aca="1" ref="Q44" ca="1">INDEX('Isaac 401k'!L:L,MATCH('Retirement Calculator'!A44,'Isaac 401k'!N:N,0),0)</f>
        <v>2593466.1202145079</v>
      </c>
      <c r="R44" s="25">
        <f t="array" aca="1" ref="R44" ca="1">INDEX('Lorri 401b'!L:L,MATCH('Retirement Calculator'!A44,'Lorri 401b'!N:N,0),0)</f>
        <v>3949663.6015472808</v>
      </c>
      <c r="S44" s="25">
        <f t="shared" ca="1" si="7"/>
        <v>6543129.7217617892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3525.4531757812501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31188.244538569645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7964.8254614303487</v>
      </c>
      <c r="P45" s="25">
        <f t="shared" si="6"/>
        <v>31188.244538569645</v>
      </c>
      <c r="Q45" s="25">
        <f t="array" aca="1" ref="Q45" ca="1">INDEX('Isaac 401k'!L:L,MATCH('Retirement Calculator'!A45,'Isaac 401k'!N:N,0),0)</f>
        <v>2572954.0334912543</v>
      </c>
      <c r="R45" s="25">
        <f t="array" aca="1" ref="R45" ca="1">INDEX('Lorri 401b'!L:L,MATCH('Retirement Calculator'!A45,'Lorri 401b'!N:N,0),0)</f>
        <v>3966120.5332203945</v>
      </c>
      <c r="S45" s="25">
        <f t="shared" ca="1" si="7"/>
        <v>6539074.5667116493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3525.4531757812501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31188.244538569645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7964.8254614303487</v>
      </c>
      <c r="P46" s="25">
        <f t="shared" si="6"/>
        <v>31188.244538569645</v>
      </c>
      <c r="Q46" s="25">
        <f t="array" aca="1" ref="Q46" ca="1">INDEX('Isaac 401k'!L:L,MATCH('Retirement Calculator'!A46,'Isaac 401k'!N:N,0),0)</f>
        <v>2552356.4797399873</v>
      </c>
      <c r="R46" s="25">
        <f t="array" aca="1" ref="R46" ca="1">INDEX('Lorri 401b'!L:L,MATCH('Retirement Calculator'!A46,'Lorri 401b'!N:N,0),0)</f>
        <v>3982646.035442146</v>
      </c>
      <c r="S46" s="25">
        <f t="shared" ca="1" si="7"/>
        <v>6535002.5151821338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3525.4531757812501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31188.244538569645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7964.8254614303487</v>
      </c>
      <c r="P47" s="25">
        <f t="shared" si="6"/>
        <v>31188.244538569645</v>
      </c>
      <c r="Q47" s="25">
        <f t="array" aca="1" ref="Q47" ca="1">INDEX('Isaac 401k'!L:L,MATCH('Retirement Calculator'!A47,'Isaac 401k'!N:N,0),0)</f>
        <v>2531673.1028480902</v>
      </c>
      <c r="R47" s="25">
        <f t="array" aca="1" ref="R47" ca="1">INDEX('Lorri 401b'!L:L,MATCH('Retirement Calculator'!A47,'Lorri 401b'!N:N,0),0)</f>
        <v>3999240.393923155</v>
      </c>
      <c r="S47" s="25">
        <f t="shared" ca="1" si="7"/>
        <v>6530913.4967712453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3525.4531757812501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31188.244538569645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7964.8254614303487</v>
      </c>
      <c r="P48" s="25">
        <f t="shared" si="6"/>
        <v>31188.244538569645</v>
      </c>
      <c r="Q48" s="25">
        <f t="array" aca="1" ref="Q48" ca="1">INDEX('Isaac 401k'!L:L,MATCH('Retirement Calculator'!A48,'Isaac 401k'!N:N,0),0)</f>
        <v>2510903.5452191434</v>
      </c>
      <c r="R48" s="25">
        <f t="array" aca="1" ref="R48" ca="1">INDEX('Lorri 401b'!L:L,MATCH('Retirement Calculator'!A48,'Lorri 401b'!N:N,0),0)</f>
        <v>4015903.8955645016</v>
      </c>
      <c r="S48" s="25">
        <f t="shared" ca="1" si="7"/>
        <v>6526807.440783645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3525.4531757812501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31188.244538569645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7964.8254614303487</v>
      </c>
      <c r="P49" s="25">
        <f t="shared" si="6"/>
        <v>31188.244538569645</v>
      </c>
      <c r="Q49" s="25">
        <f t="array" aca="1" ref="Q49" ca="1">INDEX('Isaac 401k'!L:L,MATCH('Retirement Calculator'!A49,'Isaac 401k'!N:N,0),0)</f>
        <v>2490047.4477667427</v>
      </c>
      <c r="R49" s="25">
        <f t="array" aca="1" ref="R49" ca="1">INDEX('Lorri 401b'!L:L,MATCH('Retirement Calculator'!A49,'Lorri 401b'!N:N,0),0)</f>
        <v>4032636.8284626869</v>
      </c>
      <c r="S49" s="25">
        <f t="shared" ca="1" si="7"/>
        <v>6522684.27622943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3525.4531757812501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31188.244538569645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7964.8254614303487</v>
      </c>
      <c r="P50" s="25">
        <f t="shared" si="6"/>
        <v>31188.244538569645</v>
      </c>
      <c r="Q50" s="25">
        <f t="array" aca="1" ref="Q50" ca="1">INDEX('Isaac 401k'!L:L,MATCH('Retirement Calculator'!A50,'Isaac 401k'!N:N,0),0)</f>
        <v>2469104.4499082901</v>
      </c>
      <c r="R50" s="25">
        <f t="array" aca="1" ref="R50" ca="1">INDEX('Lorri 401b'!L:L,MATCH('Retirement Calculator'!A50,'Lorri 401b'!N:N,0),0)</f>
        <v>4049439.4819146148</v>
      </c>
      <c r="S50" s="25">
        <f t="shared" ca="1" si="7"/>
        <v>6518543.9318229053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3525.4531757812501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31188.244538569645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7964.8254614303487</v>
      </c>
      <c r="P51" s="25">
        <f t="shared" si="6"/>
        <v>31188.244538569645</v>
      </c>
      <c r="Q51" s="25">
        <f t="array" aca="1" ref="Q51" ca="1">INDEX('Isaac 401k'!L:L,MATCH('Retirement Calculator'!A51,'Isaac 401k'!N:N,0),0)</f>
        <v>2448074.1895587607</v>
      </c>
      <c r="R51" s="25">
        <f t="array" aca="1" ref="R51" ca="1">INDEX('Lorri 401b'!L:L,MATCH('Retirement Calculator'!A51,'Lorri 401b'!N:N,0),0)</f>
        <v>4066312.1464225925</v>
      </c>
      <c r="S51" s="25">
        <f t="shared" ca="1" si="7"/>
        <v>6514386.3359813532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3525.4531757812501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31188.244538569645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7964.8254614303487</v>
      </c>
      <c r="P52" s="25">
        <f t="shared" si="6"/>
        <v>31188.244538569645</v>
      </c>
      <c r="Q52" s="25">
        <f t="array" aca="1" ref="Q52" ca="1">INDEX('Isaac 401k'!L:L,MATCH('Retirement Calculator'!A52,'Isaac 401k'!N:N,0),0)</f>
        <v>2426956.3031244418</v>
      </c>
      <c r="R52" s="25">
        <f t="array" aca="1" ref="R52" ca="1">INDEX('Lorri 401b'!L:L,MATCH('Retirement Calculator'!A52,'Lorri 401b'!N:N,0),0)</f>
        <v>4083255.1136993533</v>
      </c>
      <c r="S52" s="25">
        <f t="shared" ca="1" si="7"/>
        <v>6510211.4168237951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3525.4531757812501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30412.244538569641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8740.8254614303496</v>
      </c>
      <c r="P53" s="25">
        <f t="shared" si="6"/>
        <v>30412.244538569641</v>
      </c>
      <c r="Q53" s="25">
        <f t="array" aca="1" ref="Q53" ca="1">INDEX('Isaac 401k'!L:L,MATCH('Retirement Calculator'!A53,'Isaac 401k'!N:N,0),0)</f>
        <v>2406529.6588299796</v>
      </c>
      <c r="R53" s="25">
        <f t="array" aca="1" ref="R53" ca="1">INDEX('Lorri 401b'!L:L,MATCH('Retirement Calculator'!A53,'Lorri 401b'!N:N,0),0)</f>
        <v>4100268.6766731008</v>
      </c>
      <c r="S53" s="25">
        <f t="shared" ca="1" si="7"/>
        <v>6506798.3355030809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3525.4531757812501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30412.244538569641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8740.8254614303496</v>
      </c>
      <c r="P54" s="25">
        <f t="shared" si="6"/>
        <v>30412.244538569641</v>
      </c>
      <c r="Q54" s="25">
        <f t="array" aca="1" ref="Q54" ca="1">INDEX('Isaac 401k'!L:L,MATCH('Retirement Calculator'!A54,'Isaac 401k'!N:N,0),0)</f>
        <v>2386017.9035176239</v>
      </c>
      <c r="R54" s="25">
        <f t="array" aca="1" ref="R54" ca="1">INDEX('Lorri 401b'!L:L,MATCH('Retirement Calculator'!A54,'Lorri 401b'!N:N,0),0)</f>
        <v>4117353.129492572</v>
      </c>
      <c r="S54" s="25">
        <f t="shared" ca="1" si="7"/>
        <v>6503371.0330101959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3525.4531757812501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30412.244538569641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8740.8254614303496</v>
      </c>
      <c r="P55" s="25">
        <f t="shared" si="6"/>
        <v>30412.244538569641</v>
      </c>
      <c r="Q55" s="25">
        <f t="array" aca="1" ref="Q55" ca="1">INDEX('Isaac 401k'!L:L,MATCH('Retirement Calculator'!A55,'Isaac 401k'!N:N,0),0)</f>
        <v>2365420.6825581333</v>
      </c>
      <c r="R55" s="25">
        <f t="array" aca="1" ref="R55" ca="1">INDEX('Lorri 401b'!L:L,MATCH('Retirement Calculator'!A55,'Lorri 401b'!N:N,0),0)</f>
        <v>4134508.7675321246</v>
      </c>
      <c r="S55" s="25">
        <f t="shared" ca="1" si="7"/>
        <v>6499929.4500902575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3525.4531757812501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30412.244538569641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8740.8254614303496</v>
      </c>
      <c r="P56" s="25">
        <f t="shared" si="6"/>
        <v>30412.244538569641</v>
      </c>
      <c r="Q56" s="25">
        <f t="array" aca="1" ref="Q56" ca="1">INDEX('Isaac 401k'!L:L,MATCH('Retirement Calculator'!A56,'Isaac 401k'!N:N,0),0)</f>
        <v>2344737.6398446448</v>
      </c>
      <c r="R56" s="25">
        <f t="array" aca="1" ref="R56" ca="1">INDEX('Lorri 401b'!L:L,MATCH('Retirement Calculator'!A56,'Lorri 401b'!N:N,0),0)</f>
        <v>4151735.8873968418</v>
      </c>
      <c r="S56" s="25">
        <f t="shared" ca="1" si="7"/>
        <v>6496473.5272414871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3525.4531757812501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30412.244538569641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8740.8254614303496</v>
      </c>
      <c r="P57" s="25">
        <f t="shared" si="6"/>
        <v>30412.244538569641</v>
      </c>
      <c r="Q57" s="25">
        <f t="array" aca="1" ref="Q57" ca="1">INDEX('Isaac 401k'!L:L,MATCH('Retirement Calculator'!A57,'Isaac 401k'!N:N,0),0)</f>
        <v>2323968.4177865172</v>
      </c>
      <c r="R57" s="25">
        <f t="array" aca="1" ref="R57" ca="1">INDEX('Lorri 401b'!L:L,MATCH('Retirement Calculator'!A57,'Lorri 401b'!N:N,0),0)</f>
        <v>4169034.7869276619</v>
      </c>
      <c r="S57" s="25">
        <f t="shared" ca="1" si="7"/>
        <v>6493003.204714179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3525.4531757812501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30412.244538569641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8740.8254614303496</v>
      </c>
      <c r="P58" s="25">
        <f t="shared" si="6"/>
        <v>30412.244538569641</v>
      </c>
      <c r="Q58" s="25">
        <f t="array" aca="1" ref="Q58" ca="1">INDEX('Isaac 401k'!L:L,MATCH('Retirement Calculator'!A58,'Isaac 401k'!N:N,0),0)</f>
        <v>2303112.657303147</v>
      </c>
      <c r="R58" s="25">
        <f t="array" aca="1" ref="R58" ca="1">INDEX('Lorri 401b'!L:L,MATCH('Retirement Calculator'!A58,'Lorri 401b'!N:N,0),0)</f>
        <v>4186405.765206527</v>
      </c>
      <c r="S58" s="25">
        <f t="shared" ca="1" si="7"/>
        <v>6489518.422509674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3525.4531757812501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30412.244538569641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8740.8254614303496</v>
      </c>
      <c r="P59" s="25">
        <f t="shared" si="6"/>
        <v>30412.244538569641</v>
      </c>
      <c r="Q59" s="25">
        <f t="array" aca="1" ref="Q59" ca="1">INDEX('Isaac 401k'!L:L,MATCH('Retirement Calculator'!A59,'Isaac 401k'!N:N,0),0)</f>
        <v>2282169.9978177631</v>
      </c>
      <c r="R59" s="25">
        <f t="array" aca="1" ref="R59" ca="1">INDEX('Lorri 401b'!L:L,MATCH('Retirement Calculator'!A59,'Lorri 401b'!N:N,0),0)</f>
        <v>4203849.1225615544</v>
      </c>
      <c r="S59" s="25">
        <f t="shared" ca="1" si="7"/>
        <v>6486019.1203793176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3525.4531757812501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30412.244538569641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8740.8254614303496</v>
      </c>
      <c r="P60" s="25">
        <f t="shared" si="6"/>
        <v>30412.244538569641</v>
      </c>
      <c r="Q60" s="25">
        <f t="array" aca="1" ref="Q60" ca="1">INDEX('Isaac 401k'!L:L,MATCH('Retirement Calculator'!A60,'Isaac 401k'!N:N,0),0)</f>
        <v>2261140.0772511899</v>
      </c>
      <c r="R60" s="25">
        <f t="array" aca="1" ref="R60" ca="1">INDEX('Lorri 401b'!L:L,MATCH('Retirement Calculator'!A60,'Lorri 401b'!N:N,0),0)</f>
        <v>4221365.160572228</v>
      </c>
      <c r="S60" s="25">
        <f t="shared" ca="1" si="7"/>
        <v>6482505.2378234174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3525.4531757812501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30412.244538569641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8740.8254614303496</v>
      </c>
      <c r="P61" s="25">
        <f t="shared" si="6"/>
        <v>30412.244538569641</v>
      </c>
      <c r="Q61" s="25">
        <f t="array" aca="1" ref="Q61" ca="1">INDEX('Isaac 401k'!L:L,MATCH('Retirement Calculator'!A61,'Isaac 401k'!N:N,0),0)</f>
        <v>2240022.5320155891</v>
      </c>
      <c r="R61" s="25">
        <f t="array" aca="1" ref="R61" ca="1">INDEX('Lorri 401b'!L:L,MATCH('Retirement Calculator'!A61,'Lorri 401b'!N:N,0),0)</f>
        <v>4238954.182074612</v>
      </c>
      <c r="S61" s="25">
        <f t="shared" ca="1" si="7"/>
        <v>6478976.7140902011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3525.4531757812501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30412.244538569641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8740.8254614303496</v>
      </c>
      <c r="P62" s="25">
        <f t="shared" si="6"/>
        <v>30412.244538569641</v>
      </c>
      <c r="Q62" s="25">
        <f t="array" aca="1" ref="Q62" ca="1">INDEX('Isaac 401k'!L:L,MATCH('Retirement Calculator'!A62,'Isaac 401k'!N:N,0),0)</f>
        <v>2218816.9970081733</v>
      </c>
      <c r="R62" s="25">
        <f t="array" aca="1" ref="R62" ca="1">INDEX('Lorri 401b'!L:L,MATCH('Retirement Calculator'!A62,'Lorri 401b'!N:N,0),0)</f>
        <v>4256616.4911665898</v>
      </c>
      <c r="S62" s="25">
        <f t="shared" ca="1" si="7"/>
        <v>6475433.4881747626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3525.4531757812501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30412.244538569641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8740.8254614303496</v>
      </c>
      <c r="P63" s="25">
        <f t="shared" si="6"/>
        <v>30412.244538569641</v>
      </c>
      <c r="Q63" s="25">
        <f t="array" aca="1" ref="Q63" ca="1">INDEX('Isaac 401k'!L:L,MATCH('Retirement Calculator'!A63,'Isaac 401k'!N:N,0),0)</f>
        <v>2197523.1056048935</v>
      </c>
      <c r="R63" s="25">
        <f t="array" aca="1" ref="R63" ca="1">INDEX('Lorri 401b'!L:L,MATCH('Retirement Calculator'!A63,'Lorri 401b'!N:N,0),0)</f>
        <v>4274352.3932131175</v>
      </c>
      <c r="S63" s="25">
        <f t="shared" ca="1" si="7"/>
        <v>6471875.498818011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3525.4531757812501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30412.244538569641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8740.8254614303496</v>
      </c>
      <c r="P64" s="25">
        <f t="shared" si="6"/>
        <v>30412.244538569641</v>
      </c>
      <c r="Q64" s="25">
        <f t="array" aca="1" ref="Q64" ca="1">INDEX('Isaac 401k'!L:L,MATCH('Retirement Calculator'!A64,'Isaac 401k'!N:N,0),0)</f>
        <v>2176140.4896541</v>
      </c>
      <c r="R64" s="25">
        <f t="array" aca="1" ref="R64" ca="1">INDEX('Lorri 401b'!L:L,MATCH('Retirement Calculator'!A64,'Lorri 401b'!N:N,0),0)</f>
        <v>4292162.1948515056</v>
      </c>
      <c r="S64" s="25">
        <f t="shared" ca="1" si="7"/>
        <v>6468302.6845056061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3525.4531757812501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30412.244538569641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8740.8254614303496</v>
      </c>
      <c r="P65" s="25">
        <f t="shared" si="6"/>
        <v>30412.244538569641</v>
      </c>
      <c r="Q65" s="25">
        <f t="array" aca="1" ref="Q65" ca="1">INDEX('Isaac 401k'!L:L,MATCH('Retirement Calculator'!A65,'Isaac 401k'!N:N,0),0)</f>
        <v>2154668.7794701783</v>
      </c>
      <c r="R65" s="25">
        <f t="array" aca="1" ref="R65" ca="1">INDEX('Lorri 401b'!L:L,MATCH('Retirement Calculator'!A65,'Lorri 401b'!N:N,0),0)</f>
        <v>4310046.2039967198</v>
      </c>
      <c r="S65" s="25">
        <f t="shared" ca="1" si="7"/>
        <v>6464714.9834668981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3525.4531757812501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30412.244538569641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8740.8254614303496</v>
      </c>
      <c r="P66" s="25">
        <f t="shared" si="6"/>
        <v>30412.244538569641</v>
      </c>
      <c r="Q66" s="25">
        <f t="array" aca="1" ref="Q66" ca="1">INDEX('Isaac 401k'!L:L,MATCH('Retirement Calculator'!A66,'Isaac 401k'!N:N,0),0)</f>
        <v>2133107.6038271571</v>
      </c>
      <c r="R66" s="25">
        <f t="array" aca="1" ref="R66" ca="1">INDEX('Lorri 401b'!L:L,MATCH('Retirement Calculator'!A66,'Lorri 401b'!N:N,0),0)</f>
        <v>4328004.7298467057</v>
      </c>
      <c r="S66" s="25">
        <f t="shared" ca="1" si="7"/>
        <v>6461112.3336738627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3525.4531757812501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30412.244538569641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8740.8254614303496</v>
      </c>
      <c r="P67" s="25">
        <f t="shared" si="6"/>
        <v>30412.244538569641</v>
      </c>
      <c r="Q67" s="25">
        <f t="array" aca="1" ref="Q67" ca="1">INDEX('Isaac 401k'!L:L,MATCH('Retirement Calculator'!A67,'Isaac 401k'!N:N,0),0)</f>
        <v>2111456.5899522896</v>
      </c>
      <c r="R67" s="25">
        <f t="array" aca="1" ref="R67" ca="1">INDEX('Lorri 401b'!L:L,MATCH('Retirement Calculator'!A67,'Lorri 401b'!N:N,0),0)</f>
        <v>4346038.0828877334</v>
      </c>
      <c r="S67" s="25">
        <f t="shared" ca="1" si="7"/>
        <v>6457494.6728400234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3525.4531757812501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30412.244538569641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8740.8254614303496</v>
      </c>
      <c r="P68" s="25">
        <f t="shared" si="6"/>
        <v>30412.244538569641</v>
      </c>
      <c r="Q68" s="25">
        <f t="array" aca="1" ref="Q68" ca="1">INDEX('Isaac 401k'!L:L,MATCH('Retirement Calculator'!A68,'Isaac 401k'!N:N,0),0)</f>
        <v>2089715.3635196106</v>
      </c>
      <c r="R68" s="25">
        <f t="array" aca="1" ref="R68" ca="1">INDEX('Lorri 401b'!L:L,MATCH('Retirement Calculator'!A68,'Lorri 401b'!N:N,0),0)</f>
        <v>4364146.5748997657</v>
      </c>
      <c r="S68" s="25">
        <f t="shared" ca="1" si="7"/>
        <v>6453861.9384193765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3525.4531757812501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30412.244538569641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8740.8254614303496</v>
      </c>
      <c r="P69" s="25">
        <f t="shared" si="6"/>
        <v>30412.244538569641</v>
      </c>
      <c r="Q69" s="25">
        <f t="array" aca="1" ref="Q69" ca="1">INDEX('Isaac 401k'!L:L,MATCH('Retirement Calculator'!A69,'Isaac 401k'!N:N,0),0)</f>
        <v>2067883.5486434621</v>
      </c>
      <c r="R69" s="25">
        <f t="array" aca="1" ref="R69" ca="1">INDEX('Lorri 401b'!L:L,MATCH('Retirement Calculator'!A69,'Lorri 401b'!N:N,0),0)</f>
        <v>4382330.5189618478</v>
      </c>
      <c r="S69" s="25">
        <f t="shared" ca="1" si="7"/>
        <v>6450214.0676053101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3525.4531757812501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30412.244538569641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8740.8254614303496</v>
      </c>
      <c r="P70" s="25">
        <f t="shared" si="6"/>
        <v>30412.244538569641</v>
      </c>
      <c r="Q70" s="25">
        <f t="array" aca="1" ref="Q70" ca="1">INDEX('Isaac 401k'!L:L,MATCH('Retirement Calculator'!A70,'Isaac 401k'!N:N,0),0)</f>
        <v>2045960.7678719962</v>
      </c>
      <c r="R70" s="25">
        <f t="array" aca="1" ref="R70" ca="1">INDEX('Lorri 401b'!L:L,MATCH('Retirement Calculator'!A70,'Lorri 401b'!N:N,0),0)</f>
        <v>4400590.2294575218</v>
      </c>
      <c r="S70" s="25">
        <f t="shared" ca="1" si="7"/>
        <v>6446550.9973295182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3525.4531757812501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30412.244538569641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8740.8254614303496</v>
      </c>
      <c r="P71" s="25">
        <f t="shared" si="6"/>
        <v>30412.244538569641</v>
      </c>
      <c r="Q71" s="25">
        <f t="array" aca="1" ref="Q71" ca="1">INDEX('Isaac 401k'!L:L,MATCH('Retirement Calculator'!A71,'Isaac 401k'!N:N,0),0)</f>
        <v>2023946.6421806491</v>
      </c>
      <c r="R71" s="25">
        <f t="array" aca="1" ref="R71" ca="1">INDEX('Lorri 401b'!L:L,MATCH('Retirement Calculator'!A71,'Lorri 401b'!N:N,0),0)</f>
        <v>4418926.0220802613</v>
      </c>
      <c r="S71" s="25">
        <f t="shared" ca="1" si="7"/>
        <v>6442872.6642609108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3525.4531757812501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30412.244538569641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8740.8254614303496</v>
      </c>
      <c r="P72" s="25">
        <f t="shared" si="6"/>
        <v>30412.244538569641</v>
      </c>
      <c r="Q72" s="25">
        <f t="array" aca="1" ref="Q72" ca="1">INDEX('Isaac 401k'!L:L,MATCH('Retirement Calculator'!A72,'Isaac 401k'!N:N,0),0)</f>
        <v>2001840.7909655881</v>
      </c>
      <c r="R72" s="25">
        <f t="array" aca="1" ref="R72" ca="1">INDEX('Lorri 401b'!L:L,MATCH('Retirement Calculator'!A72,'Lorri 401b'!N:N,0),0)</f>
        <v>4437338.2138389293</v>
      </c>
      <c r="S72" s="25">
        <f t="shared" ca="1" si="7"/>
        <v>6439179.0048045171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3525.4531757812501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30412.244538569641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8740.8254614303496</v>
      </c>
      <c r="P73" s="25">
        <f t="shared" si="6"/>
        <v>30412.244538569641</v>
      </c>
      <c r="Q73" s="25">
        <f t="array" aca="1" ref="Q73" ca="1">INDEX('Isaac 401k'!L:L,MATCH('Retirement Calculator'!A73,'Isaac 401k'!N:N,0),0)</f>
        <v>1979642.8320371311</v>
      </c>
      <c r="R73" s="25">
        <f t="array" aca="1" ref="R73" ca="1">INDEX('Lorri 401b'!L:L,MATCH('Retirement Calculator'!A73,'Lorri 401b'!N:N,0),0)</f>
        <v>4455827.1230632579</v>
      </c>
      <c r="S73" s="25">
        <f t="shared" ca="1" si="7"/>
        <v>6435469.9551003892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3525.4531757812501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30412.244538569641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8740.8254614303496</v>
      </c>
      <c r="P74" s="25">
        <f t="shared" si="6"/>
        <v>30412.244538569641</v>
      </c>
      <c r="Q74" s="25">
        <f t="array" aca="1" ref="Q74" ca="1">INDEX('Isaac 401k'!L:L,MATCH('Retirement Calculator'!A74,'Isaac 401k'!N:N,0),0)</f>
        <v>1957352.3816131388</v>
      </c>
      <c r="R74" s="25">
        <f t="array" aca="1" ref="R74" ca="1">INDEX('Lorri 401b'!L:L,MATCH('Retirement Calculator'!A74,'Lorri 401b'!N:N,0),0)</f>
        <v>4474393.0694093546</v>
      </c>
      <c r="S74" s="25">
        <f t="shared" ca="1" si="7"/>
        <v>6431745.4510224937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3525.4531757812501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30412.244538569641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8740.8254614303496</v>
      </c>
      <c r="P75" s="25">
        <f t="shared" si="6"/>
        <v>30412.244538569641</v>
      </c>
      <c r="Q75" s="25">
        <f t="array" aca="1" ref="Q75" ca="1">INDEX('Isaac 401k'!L:L,MATCH('Retirement Calculator'!A75,'Isaac 401k'!N:N,0),0)</f>
        <v>1934969.05431238</v>
      </c>
      <c r="R75" s="25">
        <f t="array" aca="1" ref="R75" ca="1">INDEX('Lorri 401b'!L:L,MATCH('Retirement Calculator'!A75,'Lorri 401b'!N:N,0),0)</f>
        <v>4493036.3738652272</v>
      </c>
      <c r="S75" s="25">
        <f t="shared" ca="1" si="7"/>
        <v>6428005.4281776072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3525.4531757812501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30412.244538569641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8740.8254614303496</v>
      </c>
      <c r="P76" s="25">
        <f t="shared" si="6"/>
        <v>30412.244538569641</v>
      </c>
      <c r="Q76" s="25">
        <f t="array" aca="1" ref="Q76" ca="1">INDEX('Isaac 401k'!L:L,MATCH('Retirement Calculator'!A76,'Isaac 401k'!N:N,0),0)</f>
        <v>1912492.4631478679</v>
      </c>
      <c r="R76" s="25">
        <f t="array" aca="1" ref="R76" ca="1">INDEX('Lorri 401b'!L:L,MATCH('Retirement Calculator'!A76,'Lorri 401b'!N:N,0),0)</f>
        <v>4511757.3587563327</v>
      </c>
      <c r="S76" s="25">
        <f t="shared" ca="1" si="7"/>
        <v>6424249.8219042011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3525.4531757812501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30412.244538569641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8740.8254614303496</v>
      </c>
      <c r="P77" s="25">
        <f t="shared" si="6"/>
        <v>30412.244538569641</v>
      </c>
      <c r="Q77" s="25">
        <f t="array" aca="1" ref="Q77" ca="1">INDEX('Isaac 401k'!L:L,MATCH('Retirement Calculator'!A77,'Isaac 401k'!N:N,0),0)</f>
        <v>1889922.2195201705</v>
      </c>
      <c r="R77" s="25">
        <f t="array" aca="1" ref="R77" ca="1">INDEX('Lorri 401b'!L:L,MATCH('Retirement Calculator'!A77,'Lorri 401b'!N:N,0),0)</f>
        <v>4530556.3477511508</v>
      </c>
      <c r="S77" s="25">
        <f t="shared" ca="1" si="7"/>
        <v>6420478.5672713211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3525.4531757812501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8496.5728791855872</v>
      </c>
      <c r="K78" s="25">
        <f t="shared" si="4"/>
        <v>21915.671659384057</v>
      </c>
      <c r="L78" s="25"/>
      <c r="N78" s="25">
        <f>'Combined Retirement'!$C$18/12</f>
        <v>39153.069999999992</v>
      </c>
      <c r="O78" s="25">
        <f t="shared" si="5"/>
        <v>8740.8254614303496</v>
      </c>
      <c r="P78" s="25">
        <f t="shared" si="6"/>
        <v>30412.244538569641</v>
      </c>
      <c r="Q78" s="25">
        <f t="array" aca="1" ref="Q78" ca="1">INDEX('Isaac 401k'!L:L,MATCH('Retirement Calculator'!A78,'Isaac 401k'!N:N,0),0)</f>
        <v>1889264.9201686557</v>
      </c>
      <c r="R78" s="25">
        <f t="array" aca="1" ref="R78" ca="1">INDEX('Lorri 401b'!L:L,MATCH('Retirement Calculator'!A78,'Lorri 401b'!N:N,0),0)</f>
        <v>4527426.6789088156</v>
      </c>
      <c r="S78" s="25">
        <f t="shared" ca="1" si="7"/>
        <v>6416691.5990774715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3525.4531757812501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8496.5728791855872</v>
      </c>
      <c r="K79" s="25">
        <f t="shared" si="4"/>
        <v>21915.671659384057</v>
      </c>
      <c r="L79" s="25"/>
      <c r="N79" s="25">
        <f>'Combined Retirement'!$C$18/12</f>
        <v>39153.069999999992</v>
      </c>
      <c r="O79" s="25">
        <f t="shared" si="5"/>
        <v>8740.8254614303496</v>
      </c>
      <c r="P79" s="25">
        <f t="shared" si="6"/>
        <v>30412.244538569641</v>
      </c>
      <c r="Q79" s="25">
        <f t="array" aca="1" ref="Q79" ca="1">INDEX('Isaac 401k'!L:L,MATCH('Retirement Calculator'!A79,'Isaac 401k'!N:N,0),0)</f>
        <v>1888604.8820698429</v>
      </c>
      <c r="R79" s="25">
        <f t="array" aca="1" ref="R79" ca="1">INDEX('Lorri 401b'!L:L,MATCH('Retirement Calculator'!A79,'Lorri 401b'!N:N,0),0)</f>
        <v>4524283.9697796376</v>
      </c>
      <c r="S79" s="25">
        <f t="shared" ca="1" si="7"/>
        <v>6412888.8518494805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3525.4531757812501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8496.5728791855872</v>
      </c>
      <c r="K80" s="25">
        <f t="shared" si="4"/>
        <v>21915.671659384057</v>
      </c>
      <c r="L80" s="25"/>
      <c r="N80" s="25">
        <f>'Combined Retirement'!$C$18/12</f>
        <v>39153.069999999992</v>
      </c>
      <c r="O80" s="25">
        <f t="shared" si="5"/>
        <v>8740.8254614303496</v>
      </c>
      <c r="P80" s="25">
        <f t="shared" si="6"/>
        <v>30412.244538569641</v>
      </c>
      <c r="Q80" s="25">
        <f t="array" aca="1" ref="Q80" ca="1">INDEX('Isaac 401k'!L:L,MATCH('Retirement Calculator'!A80,'Isaac 401k'!N:N,0),0)</f>
        <v>1887942.093812285</v>
      </c>
      <c r="R80" s="25">
        <f t="array" aca="1" ref="R80" ca="1">INDEX('Lorri 401b'!L:L,MATCH('Retirement Calculator'!A80,'Lorri 401b'!N:N,0),0)</f>
        <v>4521128.1660290882</v>
      </c>
      <c r="S80" s="25">
        <f t="shared" ca="1" si="7"/>
        <v>6409070.2598413732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3525.4531757812501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8496.5728791855872</v>
      </c>
      <c r="K81" s="25">
        <f t="shared" si="4"/>
        <v>21915.671659384057</v>
      </c>
      <c r="L81" s="25"/>
      <c r="N81" s="25">
        <f>'Combined Retirement'!$C$18/12</f>
        <v>39153.069999999992</v>
      </c>
      <c r="O81" s="25">
        <f t="shared" si="5"/>
        <v>8740.8254614303496</v>
      </c>
      <c r="P81" s="25">
        <f t="shared" si="6"/>
        <v>30412.244538569641</v>
      </c>
      <c r="Q81" s="25">
        <f t="array" aca="1" ref="Q81" ca="1">INDEX('Isaac 401k'!L:L,MATCH('Retirement Calculator'!A81,'Isaac 401k'!N:N,0),0)</f>
        <v>1887276.5439369872</v>
      </c>
      <c r="R81" s="25">
        <f t="array" aca="1" ref="R81" ca="1">INDEX('Lorri 401b'!L:L,MATCH('Retirement Calculator'!A81,'Lorri 401b'!N:N,0),0)</f>
        <v>4517959.2130962443</v>
      </c>
      <c r="S81" s="25">
        <f t="shared" ca="1" si="7"/>
        <v>6405235.7570332317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3525.4531757812501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8496.5728791855872</v>
      </c>
      <c r="K82" s="25">
        <f t="shared" si="4"/>
        <v>21915.671659384057</v>
      </c>
      <c r="L82" s="25"/>
      <c r="N82" s="25">
        <f>'Combined Retirement'!$C$18/12</f>
        <v>39153.069999999992</v>
      </c>
      <c r="O82" s="25">
        <f t="shared" si="5"/>
        <v>8740.8254614303496</v>
      </c>
      <c r="P82" s="25">
        <f t="shared" si="6"/>
        <v>30412.244538569641</v>
      </c>
      <c r="Q82" s="25">
        <f t="array" aca="1" ref="Q82" ca="1">INDEX('Isaac 401k'!L:L,MATCH('Retirement Calculator'!A82,'Isaac 401k'!N:N,0),0)</f>
        <v>1886608.220937209</v>
      </c>
      <c r="R82" s="25">
        <f t="array" aca="1" ref="R82" ca="1">INDEX('Lorri 401b'!L:L,MATCH('Retirement Calculator'!A82,'Lorri 401b'!N:N,0),0)</f>
        <v>4514777.056192847</v>
      </c>
      <c r="S82" s="25">
        <f t="shared" ca="1" si="7"/>
        <v>6401385.2771300562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3525.4531757812501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8496.5728791855872</v>
      </c>
      <c r="K83" s="25">
        <f t="shared" si="4"/>
        <v>21915.671659384057</v>
      </c>
      <c r="L83" s="25"/>
      <c r="N83" s="25">
        <f>'Combined Retirement'!$C$18/12</f>
        <v>39153.069999999992</v>
      </c>
      <c r="O83" s="25">
        <f t="shared" si="5"/>
        <v>8740.8254614303496</v>
      </c>
      <c r="P83" s="25">
        <f t="shared" si="6"/>
        <v>30412.244538569641</v>
      </c>
      <c r="Q83" s="25">
        <f t="array" aca="1" ref="Q83" ca="1">INDEX('Isaac 401k'!L:L,MATCH('Retirement Calculator'!A83,'Isaac 401k'!N:N,0),0)</f>
        <v>1885937.113258265</v>
      </c>
      <c r="R83" s="25">
        <f t="array" aca="1" ref="R83" ca="1">INDEX('Lorri 401b'!L:L,MATCH('Retirement Calculator'!A83,'Lorri 401b'!N:N,0),0)</f>
        <v>4511581.6403023526</v>
      </c>
      <c r="S83" s="25">
        <f t="shared" ca="1" si="7"/>
        <v>6397518.7535606176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3525.4531757812501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8496.5728791855872</v>
      </c>
      <c r="K84" s="25">
        <f t="shared" si="4"/>
        <v>21915.671659384057</v>
      </c>
      <c r="L84" s="25"/>
      <c r="N84" s="25">
        <f>'Combined Retirement'!$C$18/12</f>
        <v>39153.069999999992</v>
      </c>
      <c r="O84" s="25">
        <f t="shared" si="5"/>
        <v>8740.8254614303496</v>
      </c>
      <c r="P84" s="25">
        <f t="shared" si="6"/>
        <v>30412.244538569641</v>
      </c>
      <c r="Q84" s="25">
        <f t="array" aca="1" ref="Q84" ca="1">INDEX('Isaac 401k'!L:L,MATCH('Retirement Calculator'!A84,'Isaac 401k'!N:N,0),0)</f>
        <v>1885263.2092973255</v>
      </c>
      <c r="R84" s="25">
        <f t="array" aca="1" ref="R84" ca="1">INDEX('Lorri 401b'!L:L,MATCH('Retirement Calculator'!A84,'Lorri 401b'!N:N,0),0)</f>
        <v>4508372.9101789808</v>
      </c>
      <c r="S84" s="25">
        <f t="shared" ca="1" si="7"/>
        <v>6393636.1194763063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3525.4531757812501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8496.5728791855872</v>
      </c>
      <c r="K85" s="25">
        <f t="shared" si="4"/>
        <v>21915.671659384057</v>
      </c>
      <c r="L85" s="25"/>
      <c r="N85" s="25">
        <f>'Combined Retirement'!$C$18/12</f>
        <v>39153.069999999992</v>
      </c>
      <c r="O85" s="25">
        <f t="shared" si="5"/>
        <v>8740.8254614303496</v>
      </c>
      <c r="P85" s="25">
        <f t="shared" si="6"/>
        <v>30412.244538569641</v>
      </c>
      <c r="Q85" s="25">
        <f t="array" aca="1" ref="Q85" ca="1">INDEX('Isaac 401k'!L:L,MATCH('Retirement Calculator'!A85,'Isaac 401k'!N:N,0),0)</f>
        <v>1884586.4974032154</v>
      </c>
      <c r="R85" s="25">
        <f t="array" aca="1" ref="R85" ca="1">INDEX('Lorri 401b'!L:L,MATCH('Retirement Calculator'!A85,'Lorri 401b'!N:N,0),0)</f>
        <v>4505150.8103467617</v>
      </c>
      <c r="S85" s="25">
        <f t="shared" ca="1" si="7"/>
        <v>6389737.3077499773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3525.4531757812501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8496.5728791855872</v>
      </c>
      <c r="K86" s="25">
        <f t="shared" si="4"/>
        <v>21915.671659384057</v>
      </c>
      <c r="L86" s="25"/>
      <c r="N86" s="25">
        <f>'Combined Retirement'!$C$18/12</f>
        <v>39153.069999999992</v>
      </c>
      <c r="O86" s="25">
        <f t="shared" si="5"/>
        <v>8740.8254614303496</v>
      </c>
      <c r="P86" s="25">
        <f t="shared" si="6"/>
        <v>30412.244538569641</v>
      </c>
      <c r="Q86" s="25">
        <f t="array" aca="1" ref="Q86" ca="1">INDEX('Isaac 401k'!L:L,MATCH('Retirement Calculator'!A86,'Isaac 401k'!N:N,0),0)</f>
        <v>1883906.9658762133</v>
      </c>
      <c r="R86" s="25">
        <f t="array" aca="1" ref="R86" ca="1">INDEX('Lorri 401b'!L:L,MATCH('Retirement Calculator'!A86,'Lorri 401b'!N:N,0),0)</f>
        <v>4501915.2850985751</v>
      </c>
      <c r="S86" s="25">
        <f t="shared" ca="1" si="7"/>
        <v>6385822.2509747883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3525.4531757812501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8496.5728791855872</v>
      </c>
      <c r="K87" s="25">
        <f t="shared" si="4"/>
        <v>21915.671659384057</v>
      </c>
      <c r="L87" s="25"/>
      <c r="N87" s="25">
        <f>'Combined Retirement'!$C$18/12</f>
        <v>39153.069999999992</v>
      </c>
      <c r="O87" s="25">
        <f t="shared" si="5"/>
        <v>8740.8254614303496</v>
      </c>
      <c r="P87" s="25">
        <f t="shared" si="6"/>
        <v>30412.244538569641</v>
      </c>
      <c r="Q87" s="25">
        <f t="array" aca="1" ref="Q87" ca="1">INDEX('Isaac 401k'!L:L,MATCH('Retirement Calculator'!A87,'Isaac 401k'!N:N,0),0)</f>
        <v>1883224.6029678485</v>
      </c>
      <c r="R87" s="25">
        <f t="array" aca="1" ref="R87" ca="1">INDEX('Lorri 401b'!L:L,MATCH('Retirement Calculator'!A87,'Lorri 401b'!N:N,0),0)</f>
        <v>4498666.2784951879</v>
      </c>
      <c r="S87" s="25">
        <f t="shared" ca="1" si="7"/>
        <v>6381890.8814630359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3525.4531757812501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8496.5728791855872</v>
      </c>
      <c r="K88" s="25">
        <f t="shared" si="4"/>
        <v>21915.671659384057</v>
      </c>
      <c r="L88" s="25"/>
      <c r="N88" s="25">
        <f>'Combined Retirement'!$C$18/12</f>
        <v>39153.069999999992</v>
      </c>
      <c r="O88" s="25">
        <f t="shared" si="5"/>
        <v>8740.8254614303496</v>
      </c>
      <c r="P88" s="25">
        <f t="shared" si="6"/>
        <v>30412.244538569641</v>
      </c>
      <c r="Q88" s="25">
        <f t="array" aca="1" ref="Q88" ca="1">INDEX('Isaac 401k'!L:L,MATCH('Retirement Calculator'!A88,'Isaac 401k'!N:N,0),0)</f>
        <v>1882539.3968806989</v>
      </c>
      <c r="R88" s="25">
        <f t="array" aca="1" ref="R88" ca="1">INDEX('Lorri 401b'!L:L,MATCH('Retirement Calculator'!A88,'Lorri 401b'!N:N,0),0)</f>
        <v>4495403.7343642861</v>
      </c>
      <c r="S88" s="25">
        <f t="shared" ca="1" si="7"/>
        <v>6377943.1312449854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3525.4531757812501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8496.5728791855872</v>
      </c>
      <c r="K89" s="25">
        <f t="shared" si="4"/>
        <v>21915.671659384057</v>
      </c>
      <c r="L89" s="25"/>
      <c r="N89" s="25">
        <f>'Combined Retirement'!$C$18/12</f>
        <v>39153.069999999992</v>
      </c>
      <c r="O89" s="25">
        <f t="shared" si="5"/>
        <v>8740.8254614303496</v>
      </c>
      <c r="P89" s="25">
        <f t="shared" si="6"/>
        <v>30412.244538569641</v>
      </c>
      <c r="Q89" s="25">
        <f t="array" aca="1" ref="Q89" ca="1">INDEX('Isaac 401k'!L:L,MATCH('Retirement Calculator'!A89,'Isaac 401k'!N:N,0),0)</f>
        <v>1881851.3357681863</v>
      </c>
      <c r="R89" s="25">
        <f t="array" aca="1" ref="R89" ca="1">INDEX('Lorri 401b'!L:L,MATCH('Retirement Calculator'!A89,'Lorri 401b'!N:N,0),0)</f>
        <v>4492127.5962995058</v>
      </c>
      <c r="S89" s="25">
        <f t="shared" ca="1" si="7"/>
        <v>6373978.9320676923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3525.4531757812501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8496.5728791855872</v>
      </c>
      <c r="K90" s="25">
        <f t="shared" si="4"/>
        <v>21915.671659384057</v>
      </c>
      <c r="L90" s="25"/>
      <c r="N90" s="25">
        <f>'Combined Retirement'!$C$18/12</f>
        <v>39153.069999999992</v>
      </c>
      <c r="O90" s="25">
        <f t="shared" si="5"/>
        <v>8740.8254614303496</v>
      </c>
      <c r="P90" s="25">
        <f t="shared" si="6"/>
        <v>30412.244538569641</v>
      </c>
      <c r="Q90" s="25">
        <f t="array" aca="1" ref="Q90" ca="1">INDEX('Isaac 401k'!L:L,MATCH('Retirement Calculator'!A90,'Isaac 401k'!N:N,0),0)</f>
        <v>1881160.4077343715</v>
      </c>
      <c r="R90" s="25">
        <f t="array" aca="1" ref="R90" ca="1">INDEX('Lorri 401b'!L:L,MATCH('Retirement Calculator'!A90,'Lorri 401b'!N:N,0),0)</f>
        <v>4488837.8076594556</v>
      </c>
      <c r="S90" s="25">
        <f t="shared" ca="1" si="7"/>
        <v>6369998.2153938273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3525.4531757812501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8496.5728791855872</v>
      </c>
      <c r="K91" s="25">
        <f t="shared" si="4"/>
        <v>21915.671659384057</v>
      </c>
      <c r="L91" s="25"/>
      <c r="N91" s="25">
        <f>'Combined Retirement'!$C$18/12</f>
        <v>39153.069999999992</v>
      </c>
      <c r="O91" s="25">
        <f t="shared" si="5"/>
        <v>8740.8254614303496</v>
      </c>
      <c r="P91" s="25">
        <f t="shared" si="6"/>
        <v>30412.244538569641</v>
      </c>
      <c r="Q91" s="25">
        <f t="array" aca="1" ref="Q91" ca="1">INDEX('Isaac 401k'!L:L,MATCH('Retirement Calculator'!A91,'Isaac 401k'!N:N,0),0)</f>
        <v>1880466.6008337492</v>
      </c>
      <c r="R91" s="25">
        <f t="array" aca="1" ref="R91" ca="1">INDEX('Lorri 401b'!L:L,MATCH('Retirement Calculator'!A91,'Lorri 401b'!N:N,0),0)</f>
        <v>4485534.3115667384</v>
      </c>
      <c r="S91" s="25">
        <f t="shared" ca="1" si="7"/>
        <v>6366000.9124004878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3525.4531757812501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8496.5728791855872</v>
      </c>
      <c r="K92" s="25">
        <f t="shared" si="4"/>
        <v>21915.671659384057</v>
      </c>
      <c r="L92" s="25"/>
      <c r="N92" s="25">
        <f>'Combined Retirement'!$C$18/12</f>
        <v>39153.069999999992</v>
      </c>
      <c r="O92" s="25">
        <f t="shared" si="5"/>
        <v>8740.8254614303496</v>
      </c>
      <c r="P92" s="25">
        <f t="shared" si="6"/>
        <v>30412.244538569641</v>
      </c>
      <c r="Q92" s="25">
        <f t="array" aca="1" ref="Q92" ca="1">INDEX('Isaac 401k'!L:L,MATCH('Retirement Calculator'!A92,'Isaac 401k'!N:N,0),0)</f>
        <v>1879769.9030710408</v>
      </c>
      <c r="R92" s="25">
        <f t="array" aca="1" ref="R92" ca="1">INDEX('Lorri 401b'!L:L,MATCH('Retirement Calculator'!A92,'Lorri 401b'!N:N,0),0)</f>
        <v>4482217.0509069683</v>
      </c>
      <c r="S92" s="25">
        <f t="shared" ca="1" si="7"/>
        <v>6361986.9539780095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3525.4531757812501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8496.5728791855872</v>
      </c>
      <c r="K93" s="25">
        <f t="shared" si="4"/>
        <v>21915.671659384057</v>
      </c>
      <c r="L93" s="25"/>
      <c r="N93" s="25">
        <f>'Combined Retirement'!$C$18/12</f>
        <v>39153.069999999992</v>
      </c>
      <c r="O93" s="25">
        <f t="shared" si="5"/>
        <v>8740.8254614303496</v>
      </c>
      <c r="P93" s="25">
        <f t="shared" si="6"/>
        <v>30412.244538569641</v>
      </c>
      <c r="Q93" s="25">
        <f t="array" aca="1" ref="Q93" ca="1">INDEX('Isaac 401k'!L:L,MATCH('Retirement Calculator'!A93,'Isaac 401k'!N:N,0),0)</f>
        <v>1879070.3024009878</v>
      </c>
      <c r="R93" s="25">
        <f t="array" aca="1" ref="R93" ca="1">INDEX('Lorri 401b'!L:L,MATCH('Retirement Calculator'!A93,'Lorri 401b'!N:N,0),0)</f>
        <v>4478885.968327783</v>
      </c>
      <c r="S93" s="25">
        <f t="shared" ca="1" si="7"/>
        <v>6357956.2707287706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3525.4531757812501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8496.5728791855872</v>
      </c>
      <c r="K94" s="25">
        <f t="shared" si="4"/>
        <v>21915.671659384057</v>
      </c>
      <c r="L94" s="25"/>
      <c r="N94" s="25">
        <f>'Combined Retirement'!$C$18/12</f>
        <v>39153.069999999992</v>
      </c>
      <c r="O94" s="25">
        <f t="shared" si="5"/>
        <v>8740.8254614303496</v>
      </c>
      <c r="P94" s="25">
        <f t="shared" si="6"/>
        <v>30412.244538569641</v>
      </c>
      <c r="Q94" s="25">
        <f t="array" aca="1" ref="Q94" ca="1">INDEX('Isaac 401k'!L:L,MATCH('Retirement Calculator'!A94,'Isaac 401k'!N:N,0),0)</f>
        <v>1878367.786728143</v>
      </c>
      <c r="R94" s="25">
        <f t="array" aca="1" ref="R94" ca="1">INDEX('Lorri 401b'!L:L,MATCH('Retirement Calculator'!A94,'Lorri 401b'!N:N,0),0)</f>
        <v>4475541.0062378505</v>
      </c>
      <c r="S94" s="25">
        <f t="shared" ca="1" si="7"/>
        <v>6353908.7929659933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3525.4531757812501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8496.5728791855872</v>
      </c>
      <c r="K95" s="25">
        <f t="shared" si="4"/>
        <v>21915.671659384057</v>
      </c>
      <c r="L95" s="25"/>
      <c r="N95" s="25">
        <f>'Combined Retirement'!$C$18/12</f>
        <v>39153.069999999992</v>
      </c>
      <c r="O95" s="25">
        <f t="shared" si="5"/>
        <v>8740.8254614303496</v>
      </c>
      <c r="P95" s="25">
        <f t="shared" si="6"/>
        <v>30412.244538569641</v>
      </c>
      <c r="Q95" s="25">
        <f t="array" aca="1" ref="Q95" ca="1">INDEX('Isaac 401k'!L:L,MATCH('Retirement Calculator'!A95,'Isaac 401k'!N:N,0),0)</f>
        <v>1877662.3439066613</v>
      </c>
      <c r="R95" s="25">
        <f t="array" aca="1" ref="R95" ca="1">INDEX('Lorri 401b'!L:L,MATCH('Retirement Calculator'!A95,'Lorri 401b'!N:N,0),0)</f>
        <v>4472182.1068058768</v>
      </c>
      <c r="S95" s="25">
        <f t="shared" ca="1" si="7"/>
        <v>6349844.4507125383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3525.4531757812501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8496.5728791855872</v>
      </c>
      <c r="K96" s="25">
        <f t="shared" si="4"/>
        <v>21915.671659384057</v>
      </c>
      <c r="L96" s="25"/>
      <c r="N96" s="25">
        <f>'Combined Retirement'!$C$18/12</f>
        <v>39153.069999999992</v>
      </c>
      <c r="O96" s="25">
        <f t="shared" si="5"/>
        <v>8740.8254614303496</v>
      </c>
      <c r="P96" s="25">
        <f t="shared" si="6"/>
        <v>30412.244538569641</v>
      </c>
      <c r="Q96" s="25">
        <f t="array" aca="1" ref="Q96" ca="1">INDEX('Isaac 401k'!L:L,MATCH('Retirement Calculator'!A96,'Isaac 401k'!N:N,0),0)</f>
        <v>1876953.96174009</v>
      </c>
      <c r="R96" s="25">
        <f t="array" aca="1" ref="R96" ca="1">INDEX('Lorri 401b'!L:L,MATCH('Retirement Calculator'!A96,'Lorri 401b'!N:N,0),0)</f>
        <v>4468809.2119596032</v>
      </c>
      <c r="S96" s="25">
        <f t="shared" ca="1" si="7"/>
        <v>6345763.1736996938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3525.4531757812501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8496.5728791855872</v>
      </c>
      <c r="K97" s="25">
        <f t="shared" si="4"/>
        <v>21915.671659384057</v>
      </c>
      <c r="L97" s="25"/>
      <c r="N97" s="25">
        <f>'Combined Retirement'!$C$18/12</f>
        <v>39153.069999999992</v>
      </c>
      <c r="O97" s="25">
        <f t="shared" si="5"/>
        <v>8740.8254614303496</v>
      </c>
      <c r="P97" s="25">
        <f t="shared" si="6"/>
        <v>30412.244538569641</v>
      </c>
      <c r="Q97" s="25">
        <f t="array" aca="1" ref="Q97" ca="1">INDEX('Isaac 401k'!L:L,MATCH('Retirement Calculator'!A97,'Isaac 401k'!N:N,0),0)</f>
        <v>1876242.6279811582</v>
      </c>
      <c r="R97" s="25">
        <f t="array" aca="1" ref="R97" ca="1">INDEX('Lorri 401b'!L:L,MATCH('Retirement Calculator'!A97,'Lorri 401b'!N:N,0),0)</f>
        <v>4465422.2633848032</v>
      </c>
      <c r="S97" s="25">
        <f t="shared" ca="1" si="7"/>
        <v>6341664.8913659612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3525.4531757812501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8496.5728791855872</v>
      </c>
      <c r="K98" s="25">
        <f t="shared" si="4"/>
        <v>21915.671659384057</v>
      </c>
      <c r="L98" s="25"/>
      <c r="N98" s="25">
        <f>'Combined Retirement'!$C$18/12</f>
        <v>39153.069999999992</v>
      </c>
      <c r="O98" s="25">
        <f t="shared" si="5"/>
        <v>8740.8254614303496</v>
      </c>
      <c r="P98" s="25">
        <f t="shared" si="6"/>
        <v>30412.244538569641</v>
      </c>
      <c r="Q98" s="25">
        <f t="array" aca="1" ref="Q98" ca="1">INDEX('Isaac 401k'!L:L,MATCH('Retirement Calculator'!A98,'Isaac 401k'!N:N,0),0)</f>
        <v>1875528.3303315642</v>
      </c>
      <c r="R98" s="25">
        <f t="array" aca="1" ref="R98" ca="1">INDEX('Lorri 401b'!L:L,MATCH('Retirement Calculator'!A98,'Lorri 401b'!N:N,0),0)</f>
        <v>4462021.2025242755</v>
      </c>
      <c r="S98" s="25">
        <f t="shared" ca="1" si="7"/>
        <v>6337549.5328558395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3525.4531757812501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8496.5728791855872</v>
      </c>
      <c r="K99" s="25">
        <f t="shared" si="4"/>
        <v>21915.671659384057</v>
      </c>
      <c r="L99" s="25"/>
      <c r="N99" s="25">
        <f>'Combined Retirement'!$C$18/12</f>
        <v>39153.069999999992</v>
      </c>
      <c r="O99" s="25">
        <f t="shared" si="5"/>
        <v>8740.8254614303496</v>
      </c>
      <c r="P99" s="25">
        <f t="shared" si="6"/>
        <v>30412.244538569641</v>
      </c>
      <c r="Q99" s="25">
        <f t="array" aca="1" ref="Q99" ca="1">INDEX('Isaac 401k'!L:L,MATCH('Retirement Calculator'!A99,'Isaac 401k'!N:N,0),0)</f>
        <v>1874811.0564417634</v>
      </c>
      <c r="R99" s="25">
        <f t="array" aca="1" ref="R99" ca="1">INDEX('Lorri 401b'!L:L,MATCH('Retirement Calculator'!A99,'Lorri 401b'!N:N,0),0)</f>
        <v>4458605.9705768283</v>
      </c>
      <c r="S99" s="25">
        <f t="shared" ca="1" si="7"/>
        <v>6333417.0270185918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3525.4531757812501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8496.5728791855872</v>
      </c>
      <c r="K100" s="25">
        <f t="shared" si="4"/>
        <v>21915.671659384057</v>
      </c>
      <c r="L100" s="25"/>
      <c r="N100" s="25">
        <f>'Combined Retirement'!$C$18/12</f>
        <v>39153.069999999992</v>
      </c>
      <c r="O100" s="25">
        <f t="shared" si="5"/>
        <v>8740.8254614303496</v>
      </c>
      <c r="P100" s="25">
        <f t="shared" si="6"/>
        <v>30412.244538569641</v>
      </c>
      <c r="Q100" s="25">
        <f t="array" aca="1" ref="Q100" ca="1">INDEX('Isaac 401k'!L:L,MATCH('Retirement Calculator'!A100,'Isaac 401k'!N:N,0),0)</f>
        <v>1874090.7939107551</v>
      </c>
      <c r="R100" s="25">
        <f t="array" aca="1" ref="R100" ca="1">INDEX('Lorri 401b'!L:L,MATCH('Retirement Calculator'!A100,'Lorri 401b'!N:N,0),0)</f>
        <v>4455176.5084962668</v>
      </c>
      <c r="S100" s="25">
        <f t="shared" ca="1" si="7"/>
        <v>6329267.3024070216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3525.4531757812501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8496.5728791855872</v>
      </c>
      <c r="K101" s="25">
        <f t="shared" si="4"/>
        <v>21915.671659384057</v>
      </c>
      <c r="L101" s="25"/>
      <c r="N101" s="25">
        <f>'Combined Retirement'!$C$18/12</f>
        <v>39153.069999999992</v>
      </c>
      <c r="O101" s="25">
        <f t="shared" si="5"/>
        <v>8740.8254614303496</v>
      </c>
      <c r="P101" s="25">
        <f t="shared" si="6"/>
        <v>30412.244538569641</v>
      </c>
      <c r="Q101" s="25">
        <f t="array" aca="1" ref="Q101" ca="1">INDEX('Isaac 401k'!L:L,MATCH('Retirement Calculator'!A101,'Isaac 401k'!N:N,0),0)</f>
        <v>1873367.5302858676</v>
      </c>
      <c r="R101" s="25">
        <f t="array" aca="1" ref="R101" ca="1">INDEX('Lorri 401b'!L:L,MATCH('Retirement Calculator'!A101,'Lorri 401b'!N:N,0),0)</f>
        <v>4451732.7569903703</v>
      </c>
      <c r="S101" s="25">
        <f t="shared" ca="1" si="7"/>
        <v>6325100.2872762382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3525.4531757812501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8496.5728791855872</v>
      </c>
      <c r="K102" s="25">
        <f t="shared" si="4"/>
        <v>21915.671659384057</v>
      </c>
      <c r="L102" s="25"/>
      <c r="N102" s="25">
        <f>'Combined Retirement'!$C$18/12</f>
        <v>39153.069999999992</v>
      </c>
      <c r="O102" s="25">
        <f t="shared" si="5"/>
        <v>8740.8254614303496</v>
      </c>
      <c r="P102" s="25">
        <f t="shared" si="6"/>
        <v>30412.244538569641</v>
      </c>
      <c r="Q102" s="25">
        <f t="array" aca="1" ref="Q102" ca="1">INDEX('Isaac 401k'!L:L,MATCH('Retirement Calculator'!A102,'Isaac 401k'!N:N,0),0)</f>
        <v>1872641.2530625432</v>
      </c>
      <c r="R102" s="25">
        <f t="array" aca="1" ref="R102" ca="1">INDEX('Lorri 401b'!L:L,MATCH('Retirement Calculator'!A102,'Lorri 401b'!N:N,0),0)</f>
        <v>4448274.6565198656</v>
      </c>
      <c r="S102" s="25">
        <f t="shared" ca="1" si="7"/>
        <v>6320915.9095824091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3525.4531757812501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8496.5728791855872</v>
      </c>
      <c r="K103" s="25">
        <f t="shared" si="4"/>
        <v>21915.671659384057</v>
      </c>
      <c r="L103" s="25"/>
      <c r="N103" s="25">
        <f>'Combined Retirement'!$C$18/12</f>
        <v>39153.069999999992</v>
      </c>
      <c r="O103" s="25">
        <f t="shared" si="5"/>
        <v>8740.8254614303496</v>
      </c>
      <c r="P103" s="25">
        <f t="shared" si="6"/>
        <v>30412.244538569641</v>
      </c>
      <c r="Q103" s="25">
        <f t="array" aca="1" ref="Q103" ca="1">INDEX('Isaac 401k'!L:L,MATCH('Retirement Calculator'!A103,'Isaac 401k'!N:N,0),0)</f>
        <v>1871911.9496841216</v>
      </c>
      <c r="R103" s="25">
        <f t="array" aca="1" ref="R103" ca="1">INDEX('Lorri 401b'!L:L,MATCH('Retirement Calculator'!A103,'Lorri 401b'!N:N,0),0)</f>
        <v>4444802.1472974</v>
      </c>
      <c r="S103" s="25">
        <f t="shared" ca="1" si="7"/>
        <v>6316714.0969815217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3525.4531757812501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8496.5728791855872</v>
      </c>
      <c r="K104" s="25">
        <f t="shared" si="4"/>
        <v>21915.671659384057</v>
      </c>
      <c r="L104" s="25"/>
      <c r="N104" s="25">
        <f>'Combined Retirement'!$C$18/12</f>
        <v>39153.069999999992</v>
      </c>
      <c r="O104" s="25">
        <f t="shared" si="5"/>
        <v>8740.8254614303496</v>
      </c>
      <c r="P104" s="25">
        <f t="shared" si="6"/>
        <v>30412.244538569641</v>
      </c>
      <c r="Q104" s="25">
        <f t="array" aca="1" ref="Q104" ca="1">INDEX('Isaac 401k'!L:L,MATCH('Retirement Calculator'!A104,'Isaac 401k'!N:N,0),0)</f>
        <v>1871179.6075416233</v>
      </c>
      <c r="R104" s="25">
        <f t="array" aca="1" ref="R104" ca="1">INDEX('Lorri 401b'!L:L,MATCH('Retirement Calculator'!A104,'Lorri 401b'!N:N,0),0)</f>
        <v>4441315.1692865081</v>
      </c>
      <c r="S104" s="25">
        <f t="shared" ca="1" si="7"/>
        <v>6312494.7768281316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3525.4531757812501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8496.5728791855872</v>
      </c>
      <c r="K105" s="25">
        <f t="shared" si="4"/>
        <v>21915.671659384057</v>
      </c>
      <c r="L105" s="25"/>
      <c r="N105" s="25">
        <f>'Combined Retirement'!$C$18/12</f>
        <v>39153.069999999992</v>
      </c>
      <c r="O105" s="25">
        <f t="shared" si="5"/>
        <v>8740.8254614303496</v>
      </c>
      <c r="P105" s="25">
        <f t="shared" si="6"/>
        <v>30412.244538569641</v>
      </c>
      <c r="Q105" s="25">
        <f t="array" aca="1" ref="Q105" ca="1">INDEX('Isaac 401k'!L:L,MATCH('Retirement Calculator'!A105,'Isaac 401k'!N:N,0),0)</f>
        <v>1870444.213973531</v>
      </c>
      <c r="R105" s="25">
        <f t="array" aca="1" ref="R105" ca="1">INDEX('Lorri 401b'!L:L,MATCH('Retirement Calculator'!A105,'Lorri 401b'!N:N,0),0)</f>
        <v>4437813.6622005701</v>
      </c>
      <c r="S105" s="25">
        <f t="shared" ca="1" si="7"/>
        <v>6308257.8761741016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3525.4531757812501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8496.5728791855872</v>
      </c>
      <c r="K106" s="25">
        <f t="shared" si="4"/>
        <v>21915.671659384057</v>
      </c>
      <c r="L106" s="25"/>
      <c r="N106" s="25">
        <f>'Combined Retirement'!$C$18/12</f>
        <v>39153.069999999992</v>
      </c>
      <c r="O106" s="25">
        <f t="shared" si="5"/>
        <v>8740.8254614303496</v>
      </c>
      <c r="P106" s="25">
        <f t="shared" si="6"/>
        <v>30412.244538569641</v>
      </c>
      <c r="Q106" s="25">
        <f t="array" aca="1" ref="Q106" ca="1">INDEX('Isaac 401k'!L:L,MATCH('Retirement Calculator'!A106,'Isaac 401k'!N:N,0),0)</f>
        <v>1869705.7562655718</v>
      </c>
      <c r="R106" s="25">
        <f t="array" aca="1" ref="R106" ca="1">INDEX('Lorri 401b'!L:L,MATCH('Retirement Calculator'!A106,'Lorri 401b'!N:N,0),0)</f>
        <v>4434297.5655017747</v>
      </c>
      <c r="S106" s="25">
        <f t="shared" ca="1" si="7"/>
        <v>6304003.3217673469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3525.4531757812501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8496.5728791855872</v>
      </c>
      <c r="K107" s="25">
        <f t="shared" si="4"/>
        <v>21915.671659384057</v>
      </c>
      <c r="L107" s="25"/>
      <c r="N107" s="25">
        <f>'Combined Retirement'!$C$18/12</f>
        <v>39153.069999999992</v>
      </c>
      <c r="O107" s="25">
        <f t="shared" si="5"/>
        <v>8740.8254614303496</v>
      </c>
      <c r="P107" s="25">
        <f t="shared" si="6"/>
        <v>30412.244538569641</v>
      </c>
      <c r="Q107" s="25">
        <f t="array" aca="1" ref="Q107" ca="1">INDEX('Isaac 401k'!L:L,MATCH('Retirement Calculator'!A107,'Isaac 401k'!N:N,0),0)</f>
        <v>1868964.2216504961</v>
      </c>
      <c r="R107" s="25">
        <f t="array" aca="1" ref="R107" ca="1">INDEX('Lorri 401b'!L:L,MATCH('Retirement Calculator'!A107,'Lorri 401b'!N:N,0),0)</f>
        <v>4430766.8184000673</v>
      </c>
      <c r="S107" s="25">
        <f t="shared" ca="1" si="7"/>
        <v>6299731.0400505634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3525.4531757812501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7820.4732791855868</v>
      </c>
      <c r="K108" s="25">
        <f t="shared" si="4"/>
        <v>20171.771259384055</v>
      </c>
      <c r="L108" s="25"/>
      <c r="N108" s="25">
        <f>'Combined Retirement'!$C$18/12</f>
        <v>39153.069999999992</v>
      </c>
      <c r="O108" s="25">
        <f t="shared" si="5"/>
        <v>11160.82546143035</v>
      </c>
      <c r="P108" s="25">
        <f t="shared" si="6"/>
        <v>27992.244538569641</v>
      </c>
      <c r="Q108" s="25">
        <f t="array" aca="1" ref="Q108" ca="1">INDEX('Isaac 401k'!L:L,MATCH('Retirement Calculator'!A108,'Isaac 401k'!N:N,0),0)</f>
        <v>1868898.5139895242</v>
      </c>
      <c r="R108" s="25">
        <f t="array" aca="1" ref="R108" ca="1">INDEX('Lorri 401b'!L:L,MATCH('Retirement Calculator'!A108,'Lorri 401b'!N:N,0),0)</f>
        <v>4428972.5265037697</v>
      </c>
      <c r="S108" s="25">
        <f t="shared" ca="1" si="7"/>
        <v>6297871.0404932937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3525.4531757812501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7820.4732791855868</v>
      </c>
      <c r="K109" s="25">
        <f t="shared" si="4"/>
        <v>20171.771259384055</v>
      </c>
      <c r="L109" s="25"/>
      <c r="N109" s="25">
        <f>'Combined Retirement'!$C$18/12</f>
        <v>39153.069999999992</v>
      </c>
      <c r="O109" s="25">
        <f t="shared" si="5"/>
        <v>11160.82546143035</v>
      </c>
      <c r="P109" s="25">
        <f t="shared" si="6"/>
        <v>27992.244538569641</v>
      </c>
      <c r="Q109" s="25">
        <f t="array" aca="1" ref="Q109" ca="1">INDEX('Isaac 401k'!L:L,MATCH('Retirement Calculator'!A109,'Isaac 401k'!N:N,0),0)</f>
        <v>1868832.5325466318</v>
      </c>
      <c r="R109" s="25">
        <f t="array" aca="1" ref="R109" ca="1">INDEX('Lorri 401b'!L:L,MATCH('Retirement Calculator'!A109,'Lorri 401b'!N:N,0),0)</f>
        <v>4427170.7583912369</v>
      </c>
      <c r="S109" s="25">
        <f t="shared" ca="1" si="7"/>
        <v>6296003.2909378689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3525.4531757812501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7820.4732791855868</v>
      </c>
      <c r="K110" s="25">
        <f t="shared" si="4"/>
        <v>20171.771259384055</v>
      </c>
      <c r="L110" s="25"/>
      <c r="N110" s="25">
        <f>'Combined Retirement'!$C$18/12</f>
        <v>39153.069999999992</v>
      </c>
      <c r="O110" s="25">
        <f t="shared" si="5"/>
        <v>11160.82546143035</v>
      </c>
      <c r="P110" s="25">
        <f t="shared" si="6"/>
        <v>27992.244538569641</v>
      </c>
      <c r="Q110" s="25">
        <f t="array" aca="1" ref="Q110" ca="1">INDEX('Isaac 401k'!L:L,MATCH('Retirement Calculator'!A110,'Isaac 401k'!N:N,0),0)</f>
        <v>1868766.2761810606</v>
      </c>
      <c r="R110" s="25">
        <f t="array" aca="1" ref="R110" ca="1">INDEX('Lorri 401b'!L:L,MATCH('Retirement Calculator'!A110,'Lorri 401b'!N:N,0),0)</f>
        <v>4425361.4829115691</v>
      </c>
      <c r="S110" s="25">
        <f t="shared" ca="1" si="7"/>
        <v>6294127.7590926299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3525.4531757812501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7820.4732791855868</v>
      </c>
      <c r="K111" s="25">
        <f t="shared" si="4"/>
        <v>20171.771259384055</v>
      </c>
      <c r="L111" s="25"/>
      <c r="N111" s="25">
        <f>'Combined Retirement'!$C$18/12</f>
        <v>39153.069999999992</v>
      </c>
      <c r="O111" s="25">
        <f t="shared" si="5"/>
        <v>11160.82546143035</v>
      </c>
      <c r="P111" s="25">
        <f t="shared" si="6"/>
        <v>27992.244538569641</v>
      </c>
      <c r="Q111" s="25">
        <f t="array" aca="1" ref="Q111" ca="1">INDEX('Isaac 401k'!L:L,MATCH('Retirement Calculator'!A111,'Isaac 401k'!N:N,0),0)</f>
        <v>1868699.7437472995</v>
      </c>
      <c r="R111" s="25">
        <f t="array" aca="1" ref="R111" ca="1">INDEX('Lorri 401b'!L:L,MATCH('Retirement Calculator'!A111,'Lorri 401b'!N:N,0),0)</f>
        <v>4423544.6687840689</v>
      </c>
      <c r="S111" s="25">
        <f t="shared" ca="1" si="7"/>
        <v>6292244.4125313684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3525.4531757812501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7820.4732791855868</v>
      </c>
      <c r="K112" s="25">
        <f t="shared" si="4"/>
        <v>20171.771259384055</v>
      </c>
      <c r="L112" s="25"/>
      <c r="N112" s="25">
        <f>'Combined Retirement'!$C$18/12</f>
        <v>39153.069999999992</v>
      </c>
      <c r="O112" s="25">
        <f t="shared" si="5"/>
        <v>11160.82546143035</v>
      </c>
      <c r="P112" s="25">
        <f t="shared" si="6"/>
        <v>27992.244538569641</v>
      </c>
      <c r="Q112" s="25">
        <f t="array" aca="1" ref="Q112" ca="1">INDEX('Isaac 401k'!L:L,MATCH('Retirement Calculator'!A112,'Isaac 401k'!N:N,0),0)</f>
        <v>1868632.9340950644</v>
      </c>
      <c r="R112" s="25">
        <f t="array" aca="1" ref="R112" ca="1">INDEX('Lorri 401b'!L:L,MATCH('Retirement Calculator'!A112,'Lorri 401b'!N:N,0),0)</f>
        <v>4421720.2845977042</v>
      </c>
      <c r="S112" s="25">
        <f t="shared" ca="1" si="7"/>
        <v>6290353.2186927684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3525.4531757812501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7820.4732791855868</v>
      </c>
      <c r="K113" s="25">
        <f t="shared" si="4"/>
        <v>20171.771259384055</v>
      </c>
      <c r="L113" s="25"/>
      <c r="N113" s="25">
        <f>'Combined Retirement'!$C$18/12</f>
        <v>39153.069999999992</v>
      </c>
      <c r="O113" s="25">
        <f t="shared" si="5"/>
        <v>11160.82546143035</v>
      </c>
      <c r="P113" s="25">
        <f t="shared" si="6"/>
        <v>27992.244538569641</v>
      </c>
      <c r="Q113" s="25">
        <f t="array" aca="1" ref="Q113" ca="1">INDEX('Isaac 401k'!L:L,MATCH('Retirement Calculator'!A113,'Isaac 401k'!N:N,0),0)</f>
        <v>1868565.8460692784</v>
      </c>
      <c r="R113" s="25">
        <f t="array" aca="1" ref="R113" ca="1">INDEX('Lorri 401b'!L:L,MATCH('Retirement Calculator'!A113,'Lorri 401b'!N:N,0),0)</f>
        <v>4419888.2988105631</v>
      </c>
      <c r="S113" s="25">
        <f t="shared" ca="1" si="7"/>
        <v>6288454.1448798412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3525.4531757812501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7820.4732791855868</v>
      </c>
      <c r="K114" s="25">
        <f t="shared" si="4"/>
        <v>20171.771259384055</v>
      </c>
      <c r="L114" s="25"/>
      <c r="N114" s="25">
        <f>'Combined Retirement'!$C$18/12</f>
        <v>39153.069999999992</v>
      </c>
      <c r="O114" s="25">
        <f t="shared" si="5"/>
        <v>11160.82546143035</v>
      </c>
      <c r="P114" s="25">
        <f t="shared" si="6"/>
        <v>27992.244538569641</v>
      </c>
      <c r="Q114" s="25">
        <f t="array" aca="1" ref="Q114" ca="1">INDEX('Isaac 401k'!L:L,MATCH('Retirement Calculator'!A114,'Isaac 401k'!N:N,0),0)</f>
        <v>1868498.4785100515</v>
      </c>
      <c r="R114" s="25">
        <f t="array" aca="1" ref="R114" ca="1">INDEX('Lorri 401b'!L:L,MATCH('Retirement Calculator'!A114,'Lorri 401b'!N:N,0),0)</f>
        <v>4418048.6797493091</v>
      </c>
      <c r="S114" s="25">
        <f t="shared" ca="1" si="7"/>
        <v>6286547.1582593601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3525.4531757812501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7820.4732791855868</v>
      </c>
      <c r="K115" s="25">
        <f t="shared" si="4"/>
        <v>20171.771259384055</v>
      </c>
      <c r="L115" s="25"/>
      <c r="N115" s="25">
        <f>'Combined Retirement'!$C$18/12</f>
        <v>39153.069999999992</v>
      </c>
      <c r="O115" s="25">
        <f t="shared" si="5"/>
        <v>11160.82546143035</v>
      </c>
      <c r="P115" s="25">
        <f t="shared" si="6"/>
        <v>27992.244538569641</v>
      </c>
      <c r="Q115" s="25">
        <f t="array" aca="1" ref="Q115" ca="1">INDEX('Isaac 401k'!L:L,MATCH('Retirement Calculator'!A115,'Isaac 401k'!N:N,0),0)</f>
        <v>1868430.8302526611</v>
      </c>
      <c r="R115" s="25">
        <f t="array" aca="1" ref="R115" ca="1">INDEX('Lorri 401b'!L:L,MATCH('Retirement Calculator'!A115,'Lorri 401b'!N:N,0),0)</f>
        <v>4416201.3956086328</v>
      </c>
      <c r="S115" s="25">
        <f t="shared" ca="1" si="7"/>
        <v>6284632.2258612942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3525.4531757812501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7820.4732791855868</v>
      </c>
      <c r="K116" s="25">
        <f t="shared" si="4"/>
        <v>20171.771259384055</v>
      </c>
      <c r="L116" s="25"/>
      <c r="N116" s="25">
        <f>'Combined Retirement'!$C$18/12</f>
        <v>39153.069999999992</v>
      </c>
      <c r="O116" s="25">
        <f t="shared" si="5"/>
        <v>11160.82546143035</v>
      </c>
      <c r="P116" s="25">
        <f t="shared" si="6"/>
        <v>27992.244538569641</v>
      </c>
      <c r="Q116" s="25">
        <f t="array" aca="1" ref="Q116" ca="1">INDEX('Isaac 401k'!L:L,MATCH('Retirement Calculator'!A116,'Isaac 401k'!N:N,0),0)</f>
        <v>1868362.9001275317</v>
      </c>
      <c r="R116" s="25">
        <f t="array" aca="1" ref="R116" ca="1">INDEX('Lorri 401b'!L:L,MATCH('Retirement Calculator'!A116,'Lorri 401b'!N:N,0),0)</f>
        <v>4414346.4144507041</v>
      </c>
      <c r="S116" s="25">
        <f t="shared" ca="1" si="7"/>
        <v>6282709.3145782361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3525.4531757812501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7820.4732791855868</v>
      </c>
      <c r="K117" s="25">
        <f t="shared" si="4"/>
        <v>20171.771259384055</v>
      </c>
      <c r="L117" s="25"/>
      <c r="N117" s="25">
        <f>'Combined Retirement'!$C$18/12</f>
        <v>39153.069999999992</v>
      </c>
      <c r="O117" s="25">
        <f t="shared" si="5"/>
        <v>11160.82546143035</v>
      </c>
      <c r="P117" s="25">
        <f t="shared" si="6"/>
        <v>27992.244538569641</v>
      </c>
      <c r="Q117" s="25">
        <f t="array" aca="1" ref="Q117" ca="1">INDEX('Isaac 401k'!L:L,MATCH('Retirement Calculator'!A117,'Isaac 401k'!N:N,0),0)</f>
        <v>1868294.6869602143</v>
      </c>
      <c r="R117" s="25">
        <f t="array" aca="1" ref="R117" ca="1">INDEX('Lorri 401b'!L:L,MATCH('Retirement Calculator'!A117,'Lorri 401b'!N:N,0),0)</f>
        <v>4412483.7042046171</v>
      </c>
      <c r="S117" s="25">
        <f t="shared" ca="1" si="7"/>
        <v>6280778.3911648318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3525.4531757812501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7820.4732791855868</v>
      </c>
      <c r="K118" s="25">
        <f t="shared" si="4"/>
        <v>20171.771259384055</v>
      </c>
      <c r="L118" s="25"/>
      <c r="N118" s="25">
        <f>'Combined Retirement'!$C$18/12</f>
        <v>39153.069999999992</v>
      </c>
      <c r="O118" s="25">
        <f t="shared" si="5"/>
        <v>11160.82546143035</v>
      </c>
      <c r="P118" s="25">
        <f t="shared" si="6"/>
        <v>27992.244538569641</v>
      </c>
      <c r="Q118" s="25">
        <f t="array" aca="1" ref="Q118" ca="1">INDEX('Isaac 401k'!L:L,MATCH('Retirement Calculator'!A118,'Isaac 401k'!N:N,0),0)</f>
        <v>1868226.1895713664</v>
      </c>
      <c r="R118" s="25">
        <f t="array" aca="1" ref="R118" ca="1">INDEX('Lorri 401b'!L:L,MATCH('Retirement Calculator'!A118,'Lorri 401b'!N:N,0),0)</f>
        <v>4410613.2326658377</v>
      </c>
      <c r="S118" s="25">
        <f t="shared" ca="1" si="7"/>
        <v>6278839.4222372044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3525.4531757812501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7820.4732791855868</v>
      </c>
      <c r="K119" s="25">
        <f t="shared" si="4"/>
        <v>20171.771259384055</v>
      </c>
      <c r="L119" s="25"/>
      <c r="N119" s="25">
        <f>'Combined Retirement'!$C$18/12</f>
        <v>39153.069999999992</v>
      </c>
      <c r="O119" s="25">
        <f t="shared" si="5"/>
        <v>11160.82546143035</v>
      </c>
      <c r="P119" s="25">
        <f t="shared" si="6"/>
        <v>27992.244538569641</v>
      </c>
      <c r="Q119" s="25">
        <f t="array" aca="1" ref="Q119" ca="1">INDEX('Isaac 401k'!L:L,MATCH('Retirement Calculator'!A119,'Isaac 401k'!N:N,0),0)</f>
        <v>1868157.4067767316</v>
      </c>
      <c r="R119" s="25">
        <f t="array" aca="1" ref="R119" ca="1">INDEX('Lorri 401b'!L:L,MATCH('Retirement Calculator'!A119,'Lorri 401b'!N:N,0),0)</f>
        <v>4408734.9674956473</v>
      </c>
      <c r="S119" s="25">
        <f t="shared" ca="1" si="7"/>
        <v>6276892.3742723791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3525.4531757812501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7820.4732791855868</v>
      </c>
      <c r="K120" s="25">
        <f t="shared" si="4"/>
        <v>20171.771259384055</v>
      </c>
      <c r="L120" s="25"/>
      <c r="N120" s="25">
        <f>'Combined Retirement'!$C$18/12</f>
        <v>39153.069999999992</v>
      </c>
      <c r="O120" s="25">
        <f t="shared" si="5"/>
        <v>11160.82546143035</v>
      </c>
      <c r="P120" s="25">
        <f t="shared" si="6"/>
        <v>27992.244538569641</v>
      </c>
      <c r="Q120" s="25">
        <f t="array" aca="1" ref="Q120" ca="1">INDEX('Isaac 401k'!L:L,MATCH('Retirement Calculator'!A120,'Isaac 401k'!N:N,0),0)</f>
        <v>1868088.3373871192</v>
      </c>
      <c r="R120" s="25">
        <f t="array" aca="1" ref="R120" ca="1">INDEX('Lorri 401b'!L:L,MATCH('Retirement Calculator'!A120,'Lorri 401b'!N:N,0),0)</f>
        <v>4406848.8762205811</v>
      </c>
      <c r="S120" s="25">
        <f t="shared" ca="1" si="7"/>
        <v>6274937.2136077005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3525.4531757812501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7820.4732791855868</v>
      </c>
      <c r="K121" s="25">
        <f t="shared" si="4"/>
        <v>20171.771259384055</v>
      </c>
      <c r="L121" s="25"/>
      <c r="N121" s="25">
        <f>'Combined Retirement'!$C$18/12</f>
        <v>39153.069999999992</v>
      </c>
      <c r="O121" s="25">
        <f t="shared" si="5"/>
        <v>11160.82546143035</v>
      </c>
      <c r="P121" s="25">
        <f t="shared" si="6"/>
        <v>27992.244538569641</v>
      </c>
      <c r="Q121" s="25">
        <f t="array" aca="1" ref="Q121" ca="1">INDEX('Isaac 401k'!L:L,MATCH('Retirement Calculator'!A121,'Isaac 401k'!N:N,0),0)</f>
        <v>1868018.9802083834</v>
      </c>
      <c r="R121" s="25">
        <f t="array" aca="1" ref="R121" ca="1">INDEX('Lorri 401b'!L:L,MATCH('Retirement Calculator'!A121,'Lorri 401b'!N:N,0),0)</f>
        <v>4404954.9262318686</v>
      </c>
      <c r="S121" s="25">
        <f t="shared" ca="1" si="7"/>
        <v>6272973.9064402524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3525.4531757812501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7820.4732791855868</v>
      </c>
      <c r="K122" s="25">
        <f t="shared" si="4"/>
        <v>20171.771259384055</v>
      </c>
      <c r="L122" s="25"/>
      <c r="N122" s="25">
        <f>'Combined Retirement'!$C$18/12</f>
        <v>39153.069999999992</v>
      </c>
      <c r="O122" s="25">
        <f t="shared" si="5"/>
        <v>11160.82546143035</v>
      </c>
      <c r="P122" s="25">
        <f t="shared" si="6"/>
        <v>27992.244538569641</v>
      </c>
      <c r="Q122" s="25">
        <f t="array" aca="1" ref="Q122" ca="1">INDEX('Isaac 401k'!L:L,MATCH('Retirement Calculator'!A122,'Isaac 401k'!N:N,0),0)</f>
        <v>1867949.3340414029</v>
      </c>
      <c r="R122" s="25">
        <f t="array" aca="1" ref="R122" ca="1">INDEX('Lorri 401b'!L:L,MATCH('Retirement Calculator'!A122,'Lorri 401b'!N:N,0),0)</f>
        <v>4403053.08478487</v>
      </c>
      <c r="S122" s="25">
        <f t="shared" ca="1" si="7"/>
        <v>6271002.4188262727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3525.4531757812501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7820.4732791855868</v>
      </c>
      <c r="K123" s="25">
        <f t="shared" si="4"/>
        <v>20171.771259384055</v>
      </c>
      <c r="L123" s="25"/>
      <c r="N123" s="25">
        <f>'Combined Retirement'!$C$18/12</f>
        <v>39153.069999999992</v>
      </c>
      <c r="O123" s="25">
        <f t="shared" si="5"/>
        <v>11160.82546143035</v>
      </c>
      <c r="P123" s="25">
        <f t="shared" si="6"/>
        <v>27992.244538569641</v>
      </c>
      <c r="Q123" s="25">
        <f t="array" aca="1" ref="Q123" ca="1">INDEX('Isaac 401k'!L:L,MATCH('Retirement Calculator'!A123,'Isaac 401k'!N:N,0),0)</f>
        <v>1867879.3976820598</v>
      </c>
      <c r="R123" s="25">
        <f t="array" aca="1" ref="R123" ca="1">INDEX('Lorri 401b'!L:L,MATCH('Retirement Calculator'!A123,'Lorri 401b'!N:N,0),0)</f>
        <v>4401143.3189985091</v>
      </c>
      <c r="S123" s="25">
        <f t="shared" ca="1" si="7"/>
        <v>6269022.7166805686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3525.4531757812501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7820.4732791855868</v>
      </c>
      <c r="K124" s="25">
        <f t="shared" si="4"/>
        <v>20171.771259384055</v>
      </c>
      <c r="L124" s="25"/>
      <c r="N124" s="25">
        <f>'Combined Retirement'!$C$18/12</f>
        <v>39153.069999999992</v>
      </c>
      <c r="O124" s="25">
        <f t="shared" si="5"/>
        <v>11160.82546143035</v>
      </c>
      <c r="P124" s="25">
        <f t="shared" si="6"/>
        <v>27992.244538569641</v>
      </c>
      <c r="Q124" s="25">
        <f t="array" aca="1" ref="Q124" ca="1">INDEX('Isaac 401k'!L:L,MATCH('Retirement Calculator'!A124,'Isaac 401k'!N:N,0),0)</f>
        <v>1867809.1699212196</v>
      </c>
      <c r="R124" s="25">
        <f t="array" aca="1" ref="R124" ca="1">INDEX('Lorri 401b'!L:L,MATCH('Retirement Calculator'!A124,'Lorri 401b'!N:N,0),0)</f>
        <v>4399225.5958547043</v>
      </c>
      <c r="S124" s="25">
        <f t="shared" ca="1" si="7"/>
        <v>6267034.7657759236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3525.4531757812501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7820.4732791855868</v>
      </c>
      <c r="K125" s="25">
        <f t="shared" si="4"/>
        <v>20171.771259384055</v>
      </c>
      <c r="L125" s="25"/>
      <c r="N125" s="25">
        <f>'Combined Retirement'!$C$18/12</f>
        <v>39153.069999999992</v>
      </c>
      <c r="O125" s="25">
        <f t="shared" si="5"/>
        <v>11160.82546143035</v>
      </c>
      <c r="P125" s="25">
        <f t="shared" si="6"/>
        <v>27992.244538569641</v>
      </c>
      <c r="Q125" s="25">
        <f t="array" aca="1" ref="Q125" ca="1">INDEX('Isaac 401k'!L:L,MATCH('Retirement Calculator'!A125,'Isaac 401k'!N:N,0),0)</f>
        <v>1867738.6495447091</v>
      </c>
      <c r="R125" s="25">
        <f t="array" aca="1" ref="R125" ca="1">INDEX('Lorri 401b'!L:L,MATCH('Retirement Calculator'!A125,'Lorri 401b'!N:N,0),0)</f>
        <v>4397299.8821978001</v>
      </c>
      <c r="S125" s="25">
        <f t="shared" ca="1" si="7"/>
        <v>6265038.5317425095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3525.4531757812501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7820.4732791855868</v>
      </c>
      <c r="K126" s="25">
        <f t="shared" si="4"/>
        <v>20171.771259384055</v>
      </c>
      <c r="L126" s="25"/>
      <c r="N126" s="25">
        <f>'Combined Retirement'!$C$18/12</f>
        <v>39153.069999999992</v>
      </c>
      <c r="O126" s="25">
        <f t="shared" si="5"/>
        <v>11160.82546143035</v>
      </c>
      <c r="P126" s="25">
        <f t="shared" si="6"/>
        <v>27992.244538569641</v>
      </c>
      <c r="Q126" s="25">
        <f t="array" aca="1" ref="Q126" ca="1">INDEX('Isaac 401k'!L:L,MATCH('Retirement Calculator'!A126,'Isaac 401k'!N:N,0),0)</f>
        <v>1867667.8353332966</v>
      </c>
      <c r="R126" s="25">
        <f t="array" aca="1" ref="R126" ca="1">INDEX('Lorri 401b'!L:L,MATCH('Retirement Calculator'!A126,'Lorri 401b'!N:N,0),0)</f>
        <v>4395366.1447339924</v>
      </c>
      <c r="S126" s="25">
        <f t="shared" ca="1" si="7"/>
        <v>6263033.9800672885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3525.4531757812501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7820.4732791855868</v>
      </c>
      <c r="K127" s="25">
        <f t="shared" si="4"/>
        <v>20171.771259384055</v>
      </c>
      <c r="L127" s="25"/>
      <c r="N127" s="25">
        <f>'Combined Retirement'!$C$18/12</f>
        <v>39153.069999999992</v>
      </c>
      <c r="O127" s="25">
        <f t="shared" si="5"/>
        <v>11160.82546143035</v>
      </c>
      <c r="P127" s="25">
        <f t="shared" si="6"/>
        <v>27992.244538569641</v>
      </c>
      <c r="Q127" s="25">
        <f t="array" aca="1" ref="Q127" ca="1">INDEX('Isaac 401k'!L:L,MATCH('Retirement Calculator'!A127,'Isaac 401k'!N:N,0),0)</f>
        <v>1867596.7260626697</v>
      </c>
      <c r="R127" s="25">
        <f t="array" aca="1" ref="R127" ca="1">INDEX('Lorri 401b'!L:L,MATCH('Retirement Calculator'!A127,'Lorri 401b'!N:N,0),0)</f>
        <v>4393424.3500307528</v>
      </c>
      <c r="S127" s="25">
        <f t="shared" ca="1" si="7"/>
        <v>6261021.0760934222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3525.4531757812501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7820.4732791855868</v>
      </c>
      <c r="K128" s="25">
        <f t="shared" si="4"/>
        <v>20171.771259384055</v>
      </c>
      <c r="L128" s="25"/>
      <c r="N128" s="25">
        <f>'Combined Retirement'!$C$18/12</f>
        <v>39153.069999999992</v>
      </c>
      <c r="O128" s="25">
        <f t="shared" si="5"/>
        <v>11160.82546143035</v>
      </c>
      <c r="P128" s="25">
        <f t="shared" si="6"/>
        <v>27992.244538569641</v>
      </c>
      <c r="Q128" s="25">
        <f t="array" aca="1" ref="Q128" ca="1">INDEX('Isaac 401k'!L:L,MATCH('Retirement Calculator'!A128,'Isaac 401k'!N:N,0),0)</f>
        <v>1867525.3205034153</v>
      </c>
      <c r="R128" s="25">
        <f t="array" aca="1" ref="R128" ca="1">INDEX('Lorri 401b'!L:L,MATCH('Retirement Calculator'!A128,'Lorri 401b'!N:N,0),0)</f>
        <v>4391474.4645162495</v>
      </c>
      <c r="S128" s="25">
        <f t="shared" ca="1" si="7"/>
        <v>6258999.785019665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3525.4531757812501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7820.4732791855868</v>
      </c>
      <c r="K129" s="25">
        <f t="shared" si="4"/>
        <v>20171.771259384055</v>
      </c>
      <c r="L129" s="25"/>
      <c r="N129" s="25">
        <f>'Combined Retirement'!$C$18/12</f>
        <v>39153.069999999992</v>
      </c>
      <c r="O129" s="25">
        <f t="shared" si="5"/>
        <v>11160.82546143035</v>
      </c>
      <c r="P129" s="25">
        <f t="shared" si="6"/>
        <v>27992.244538569641</v>
      </c>
      <c r="Q129" s="25">
        <f t="array" aca="1" ref="Q129" ca="1">INDEX('Isaac 401k'!L:L,MATCH('Retirement Calculator'!A129,'Isaac 401k'!N:N,0),0)</f>
        <v>1867453.6174209972</v>
      </c>
      <c r="R129" s="25">
        <f t="array" aca="1" ref="R129" ca="1">INDEX('Lorri 401b'!L:L,MATCH('Retirement Calculator'!A129,'Lorri 401b'!N:N,0),0)</f>
        <v>4389516.4544787686</v>
      </c>
      <c r="S129" s="25">
        <f t="shared" ca="1" si="7"/>
        <v>6256970.0718997661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3525.4531757812501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7820.4732791855868</v>
      </c>
      <c r="K130" s="25">
        <f t="shared" si="4"/>
        <v>20171.771259384055</v>
      </c>
      <c r="L130" s="25"/>
      <c r="N130" s="25">
        <f>'Combined Retirement'!$C$18/12</f>
        <v>39153.069999999992</v>
      </c>
      <c r="O130" s="25">
        <f t="shared" si="5"/>
        <v>11160.82546143035</v>
      </c>
      <c r="P130" s="25">
        <f t="shared" si="6"/>
        <v>27992.244538569641</v>
      </c>
      <c r="Q130" s="25">
        <f t="array" aca="1" ref="Q130" ca="1">INDEX('Isaac 401k'!L:L,MATCH('Retirement Calculator'!A130,'Isaac 401k'!N:N,0),0)</f>
        <v>1867381.6155757359</v>
      </c>
      <c r="R130" s="25">
        <f t="array" aca="1" ref="R130" ca="1">INDEX('Lorri 401b'!L:L,MATCH('Retirement Calculator'!A130,'Lorri 401b'!N:N,0),0)</f>
        <v>4387550.2860661317</v>
      </c>
      <c r="S130" s="25">
        <f t="shared" ca="1" si="7"/>
        <v>6254931.9016418681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3525.4531757812501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7820.4732791855868</v>
      </c>
      <c r="K131" s="25">
        <f t="shared" si="4"/>
        <v>20171.771259384055</v>
      </c>
      <c r="L131" s="25"/>
      <c r="N131" s="25">
        <f>'Combined Retirement'!$C$18/12</f>
        <v>39153.069999999992</v>
      </c>
      <c r="O131" s="25">
        <f t="shared" si="5"/>
        <v>11160.82546143035</v>
      </c>
      <c r="P131" s="25">
        <f t="shared" si="6"/>
        <v>27992.244538569641</v>
      </c>
      <c r="Q131" s="25">
        <f t="array" aca="1" ref="Q131" ca="1">INDEX('Isaac 401k'!L:L,MATCH('Retirement Calculator'!A131,'Isaac 401k'!N:N,0),0)</f>
        <v>1867309.313722786</v>
      </c>
      <c r="R131" s="25">
        <f t="array" aca="1" ref="R131" ca="1">INDEX('Lorri 401b'!L:L,MATCH('Retirement Calculator'!A131,'Lorri 401b'!N:N,0),0)</f>
        <v>4385575.9252851093</v>
      </c>
      <c r="S131" s="25">
        <f t="shared" ca="1" si="7"/>
        <v>6252885.2390078958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3525.4531757812501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7820.4732791855868</v>
      </c>
      <c r="K132" s="25">
        <f t="shared" si="4"/>
        <v>20171.771259384055</v>
      </c>
      <c r="L132" s="25"/>
      <c r="N132" s="25">
        <f>'Combined Retirement'!$C$18/12</f>
        <v>39153.069999999992</v>
      </c>
      <c r="O132" s="25">
        <f t="shared" si="5"/>
        <v>11160.82546143035</v>
      </c>
      <c r="P132" s="25">
        <f t="shared" si="6"/>
        <v>27992.244538569641</v>
      </c>
      <c r="Q132" s="25">
        <f t="array" aca="1" ref="Q132" ca="1">INDEX('Isaac 401k'!L:L,MATCH('Retirement Calculator'!A132,'Isaac 401k'!N:N,0),0)</f>
        <v>1867236.7106121155</v>
      </c>
      <c r="R132" s="25">
        <f t="array" aca="1" ref="R132" ca="1">INDEX('Lorri 401b'!L:L,MATCH('Retirement Calculator'!A132,'Lorri 401b'!N:N,0),0)</f>
        <v>4383593.3380008321</v>
      </c>
      <c r="S132" s="25">
        <f t="shared" ca="1" si="7"/>
        <v>6250830.0486129476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3525.4531757812501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7820.4732791855868</v>
      </c>
      <c r="K133" s="25">
        <f t="shared" si="4"/>
        <v>20171.771259384055</v>
      </c>
      <c r="L133" s="25"/>
      <c r="N133" s="25">
        <f>'Combined Retirement'!$C$18/12</f>
        <v>39153.069999999992</v>
      </c>
      <c r="O133" s="25">
        <f t="shared" si="5"/>
        <v>11160.82546143035</v>
      </c>
      <c r="P133" s="25">
        <f t="shared" si="6"/>
        <v>27992.244538569641</v>
      </c>
      <c r="Q133" s="25">
        <f t="array" aca="1" ref="Q133" ca="1">INDEX('Isaac 401k'!L:L,MATCH('Retirement Calculator'!A133,'Isaac 401k'!N:N,0),0)</f>
        <v>1867163.8049884837</v>
      </c>
      <c r="R133" s="25">
        <f t="array" aca="1" ref="R133" ca="1">INDEX('Lorri 401b'!L:L,MATCH('Retirement Calculator'!A133,'Lorri 401b'!N:N,0),0)</f>
        <v>4381602.4899362037</v>
      </c>
      <c r="S133" s="25">
        <f t="shared" ca="1" si="7"/>
        <v>6248766.2949246876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3525.4531757812501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7820.4732791855868</v>
      </c>
      <c r="K134" s="25">
        <f t="shared" si="4"/>
        <v>20171.771259384055</v>
      </c>
      <c r="L134" s="25"/>
      <c r="N134" s="25">
        <f>'Combined Retirement'!$C$18/12</f>
        <v>39153.069999999992</v>
      </c>
      <c r="O134" s="25">
        <f t="shared" si="5"/>
        <v>11160.82546143035</v>
      </c>
      <c r="P134" s="25">
        <f t="shared" si="6"/>
        <v>27992.244538569641</v>
      </c>
      <c r="Q134" s="25">
        <f t="array" aca="1" ref="Q134" ca="1">INDEX('Isaac 401k'!L:L,MATCH('Retirement Calculator'!A134,'Isaac 401k'!N:N,0),0)</f>
        <v>1867090.5955914201</v>
      </c>
      <c r="R134" s="25">
        <f t="array" aca="1" ref="R134" ca="1">INDEX('Lorri 401b'!L:L,MATCH('Retirement Calculator'!A134,'Lorri 401b'!N:N,0),0)</f>
        <v>4379603.3466713065</v>
      </c>
      <c r="S134" s="25">
        <f t="shared" ca="1" si="7"/>
        <v>6246693.9422627268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3525.4531757812501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7820.4732791855868</v>
      </c>
      <c r="K135" s="25">
        <f t="shared" si="4"/>
        <v>20171.771259384055</v>
      </c>
      <c r="L135" s="25"/>
      <c r="N135" s="25">
        <f>'Combined Retirement'!$C$18/12</f>
        <v>39153.069999999992</v>
      </c>
      <c r="O135" s="25">
        <f t="shared" si="5"/>
        <v>11160.82546143035</v>
      </c>
      <c r="P135" s="25">
        <f t="shared" si="6"/>
        <v>27992.244538569641</v>
      </c>
      <c r="Q135" s="25">
        <f t="array" aca="1" ref="Q135" ca="1">INDEX('Isaac 401k'!L:L,MATCH('Retirement Calculator'!A135,'Isaac 401k'!N:N,0),0)</f>
        <v>1867017.0811552021</v>
      </c>
      <c r="R135" s="25">
        <f t="array" aca="1" ref="R135" ca="1">INDEX('Lorri 401b'!L:L,MATCH('Retirement Calculator'!A135,'Lorri 401b'!N:N,0),0)</f>
        <v>4377595.873642805</v>
      </c>
      <c r="S135" s="25">
        <f t="shared" ca="1" si="7"/>
        <v>6244612.9547980074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3525.4531757812501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7820.4732791855868</v>
      </c>
      <c r="K136" s="25">
        <f t="shared" si="4"/>
        <v>20171.771259384055</v>
      </c>
      <c r="L136" s="25"/>
      <c r="N136" s="25">
        <f>'Combined Retirement'!$C$18/12</f>
        <v>39153.069999999992</v>
      </c>
      <c r="O136" s="25">
        <f t="shared" si="5"/>
        <v>11160.82546143035</v>
      </c>
      <c r="P136" s="25">
        <f t="shared" si="6"/>
        <v>27992.244538569641</v>
      </c>
      <c r="Q136" s="25">
        <f t="array" aca="1" ref="Q136" ca="1">INDEX('Isaac 401k'!L:L,MATCH('Retirement Calculator'!A136,'Isaac 401k'!N:N,0),0)</f>
        <v>1866943.2604088332</v>
      </c>
      <c r="R136" s="25">
        <f t="array" aca="1" ref="R136" ca="1">INDEX('Lorri 401b'!L:L,MATCH('Retirement Calculator'!A136,'Lorri 401b'!N:N,0),0)</f>
        <v>4375580.0361433513</v>
      </c>
      <c r="S136" s="25">
        <f t="shared" ca="1" si="7"/>
        <v>6242523.296552185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3525.4531757812501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7820.4732791855868</v>
      </c>
      <c r="K137" s="25">
        <f t="shared" si="4"/>
        <v>20171.771259384055</v>
      </c>
      <c r="L137" s="25"/>
      <c r="N137" s="25">
        <f>'Combined Retirement'!$C$18/12</f>
        <v>39153.069999999992</v>
      </c>
      <c r="O137" s="25">
        <f t="shared" si="5"/>
        <v>11160.82546143035</v>
      </c>
      <c r="P137" s="25">
        <f t="shared" si="6"/>
        <v>27992.244538569641</v>
      </c>
      <c r="Q137" s="25">
        <f t="array" aca="1" ref="Q137" ca="1">INDEX('Isaac 401k'!L:L,MATCH('Retirement Calculator'!A137,'Isaac 401k'!N:N,0),0)</f>
        <v>1866869.1320760211</v>
      </c>
      <c r="R137" s="25">
        <f t="array" aca="1" ref="R137" ca="1">INDEX('Lorri 401b'!L:L,MATCH('Retirement Calculator'!A137,'Lorri 401b'!N:N,0),0)</f>
        <v>4373555.7993209837</v>
      </c>
      <c r="S137" s="25">
        <f t="shared" ca="1" si="7"/>
        <v>6240424.931397005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3525.4531757812501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7820.4732791855868</v>
      </c>
      <c r="K138" s="25">
        <f t="shared" si="4"/>
        <v>20171.771259384055</v>
      </c>
      <c r="L138" s="25"/>
      <c r="N138" s="25">
        <f>'Combined Retirement'!$C$18/12</f>
        <v>39153.069999999992</v>
      </c>
      <c r="O138" s="25">
        <f t="shared" si="5"/>
        <v>11160.82546143035</v>
      </c>
      <c r="P138" s="25">
        <f t="shared" si="6"/>
        <v>27992.244538569641</v>
      </c>
      <c r="Q138" s="25">
        <f t="array" aca="1" ref="Q138" ca="1">INDEX('Isaac 401k'!L:L,MATCH('Retirement Calculator'!A138,'Isaac 401k'!N:N,0),0)</f>
        <v>1866794.6948751556</v>
      </c>
      <c r="R138" s="25">
        <f t="array" aca="1" ref="R138" ca="1">INDEX('Lorri 401b'!L:L,MATCH('Retirement Calculator'!A138,'Lorri 401b'!N:N,0),0)</f>
        <v>4371523.1281785229</v>
      </c>
      <c r="S138" s="25">
        <f t="shared" ca="1" si="7"/>
        <v>6238317.8230536785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3525.4531757812501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7820.4732791855868</v>
      </c>
      <c r="K139" s="25">
        <f t="shared" si="4"/>
        <v>20171.771259384055</v>
      </c>
      <c r="L139" s="25"/>
      <c r="N139" s="25">
        <f>'Combined Retirement'!$C$18/12</f>
        <v>39153.069999999992</v>
      </c>
      <c r="O139" s="25">
        <f t="shared" si="5"/>
        <v>11160.82546143035</v>
      </c>
      <c r="P139" s="25">
        <f t="shared" si="6"/>
        <v>27992.244538569641</v>
      </c>
      <c r="Q139" s="25">
        <f t="array" aca="1" ref="Q139" ca="1">INDEX('Isaac 401k'!L:L,MATCH('Retirement Calculator'!A139,'Isaac 401k'!N:N,0),0)</f>
        <v>1866719.9475192865</v>
      </c>
      <c r="R139" s="25">
        <f t="array" aca="1" ref="R139" ca="1">INDEX('Lorri 401b'!L:L,MATCH('Retirement Calculator'!A139,'Lorri 401b'!N:N,0),0)</f>
        <v>4369481.987572968</v>
      </c>
      <c r="S139" s="25">
        <f t="shared" ca="1" si="7"/>
        <v>6236201.9350922545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3525.4531757812501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7820.4732791855868</v>
      </c>
      <c r="K140" s="25">
        <f t="shared" si="4"/>
        <v>20171.771259384055</v>
      </c>
      <c r="L140" s="25"/>
      <c r="N140" s="25">
        <f>'Combined Retirement'!$C$18/12</f>
        <v>39153.069999999992</v>
      </c>
      <c r="O140" s="25">
        <f t="shared" si="5"/>
        <v>11160.82546143035</v>
      </c>
      <c r="P140" s="25">
        <f t="shared" si="6"/>
        <v>27992.244538569641</v>
      </c>
      <c r="Q140" s="25">
        <f t="array" aca="1" ref="Q140" ca="1">INDEX('Isaac 401k'!L:L,MATCH('Retirement Calculator'!A140,'Isaac 401k'!N:N,0),0)</f>
        <v>1866644.8887161014</v>
      </c>
      <c r="R140" s="25">
        <f t="array" aca="1" ref="R140" ca="1">INDEX('Lorri 401b'!L:L,MATCH('Retirement Calculator'!A140,'Lorri 401b'!N:N,0),0)</f>
        <v>4367432.3422148908</v>
      </c>
      <c r="S140" s="25">
        <f t="shared" ca="1" si="7"/>
        <v>6234077.2309309924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3525.4531757812501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7820.4732791855868</v>
      </c>
      <c r="K141" s="25">
        <f t="shared" si="4"/>
        <v>20171.771259384055</v>
      </c>
      <c r="L141" s="25"/>
      <c r="N141" s="25">
        <f>'Combined Retirement'!$C$18/12</f>
        <v>39153.069999999992</v>
      </c>
      <c r="O141" s="25">
        <f t="shared" si="5"/>
        <v>11160.82546143035</v>
      </c>
      <c r="P141" s="25">
        <f t="shared" si="6"/>
        <v>27992.244538569641</v>
      </c>
      <c r="Q141" s="25">
        <f t="array" aca="1" ref="Q141" ca="1">INDEX('Isaac 401k'!L:L,MATCH('Retirement Calculator'!A141,'Isaac 401k'!N:N,0),0)</f>
        <v>1866569.517167903</v>
      </c>
      <c r="R141" s="25">
        <f t="array" aca="1" ref="R141" ca="1">INDEX('Lorri 401b'!L:L,MATCH('Retirement Calculator'!A141,'Lorri 401b'!N:N,0),0)</f>
        <v>4365374.1566678211</v>
      </c>
      <c r="S141" s="25">
        <f t="shared" ca="1" si="7"/>
        <v>6231943.6738357246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3525.4531757812501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7820.4732791855868</v>
      </c>
      <c r="K142" s="25">
        <f t="shared" si="4"/>
        <v>20171.771259384055</v>
      </c>
      <c r="L142" s="25"/>
      <c r="N142" s="25">
        <f>'Combined Retirement'!$C$18/12</f>
        <v>39153.069999999992</v>
      </c>
      <c r="O142" s="25">
        <f t="shared" si="5"/>
        <v>11160.82546143035</v>
      </c>
      <c r="P142" s="25">
        <f t="shared" si="6"/>
        <v>27992.244538569641</v>
      </c>
      <c r="Q142" s="25">
        <f t="array" aca="1" ref="Q142" ca="1">INDEX('Isaac 401k'!L:L,MATCH('Retirement Calculator'!A142,'Isaac 401k'!N:N,0),0)</f>
        <v>1866493.8315715871</v>
      </c>
      <c r="R142" s="25">
        <f t="array" aca="1" ref="R142" ca="1">INDEX('Lorri 401b'!L:L,MATCH('Retirement Calculator'!A142,'Lorri 401b'!N:N,0),0)</f>
        <v>4363307.395347639</v>
      </c>
      <c r="S142" s="25">
        <f t="shared" ca="1" si="7"/>
        <v>6229801.2269192263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3525.4531757812501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7820.4732791855868</v>
      </c>
      <c r="K143" s="25">
        <f t="shared" si="4"/>
        <v>20171.771259384055</v>
      </c>
      <c r="L143" s="25"/>
      <c r="N143" s="25">
        <f>'Combined Retirement'!$C$18/12</f>
        <v>39153.069999999992</v>
      </c>
      <c r="O143" s="25">
        <f t="shared" si="5"/>
        <v>11160.82546143035</v>
      </c>
      <c r="P143" s="25">
        <f t="shared" si="6"/>
        <v>27992.244538569641</v>
      </c>
      <c r="Q143" s="25">
        <f t="array" aca="1" ref="Q143" ca="1">INDEX('Isaac 401k'!L:L,MATCH('Retirement Calculator'!A143,'Isaac 401k'!N:N,0),0)</f>
        <v>1866417.8306186199</v>
      </c>
      <c r="R143" s="25">
        <f t="array" aca="1" ref="R143" ca="1">INDEX('Lorri 401b'!L:L,MATCH('Retirement Calculator'!A143,'Lorri 401b'!N:N,0),0)</f>
        <v>4361232.0225219559</v>
      </c>
      <c r="S143" s="25">
        <f t="shared" ca="1" si="7"/>
        <v>6227649.8531405758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3525.4531757812501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7820.4732791855868</v>
      </c>
      <c r="K144" s="25">
        <f t="shared" si="4"/>
        <v>20171.771259384055</v>
      </c>
      <c r="L144" s="25"/>
      <c r="N144" s="25">
        <f>'Combined Retirement'!$C$18/12</f>
        <v>39153.069999999992</v>
      </c>
      <c r="O144" s="25">
        <f t="shared" si="5"/>
        <v>11160.82546143035</v>
      </c>
      <c r="P144" s="25">
        <f t="shared" si="6"/>
        <v>27992.244538569641</v>
      </c>
      <c r="Q144" s="25">
        <f t="array" aca="1" ref="Q144" ca="1">INDEX('Isaac 401k'!L:L,MATCH('Retirement Calculator'!A144,'Isaac 401k'!N:N,0),0)</f>
        <v>1866341.5129950154</v>
      </c>
      <c r="R144" s="25">
        <f t="array" aca="1" ref="R144" ca="1">INDEX('Lorri 401b'!L:L,MATCH('Retirement Calculator'!A144,'Lorri 401b'!N:N,0),0)</f>
        <v>4359148.0023094993</v>
      </c>
      <c r="S144" s="25">
        <f t="shared" ca="1" si="7"/>
        <v>6225489.5153045151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3525.4531757812501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7820.4732791855868</v>
      </c>
      <c r="K145" s="25">
        <f t="shared" si="4"/>
        <v>20171.771259384055</v>
      </c>
      <c r="L145" s="25"/>
      <c r="N145" s="25">
        <f>'Combined Retirement'!$C$18/12</f>
        <v>39153.069999999992</v>
      </c>
      <c r="O145" s="25">
        <f t="shared" si="5"/>
        <v>11160.82546143035</v>
      </c>
      <c r="P145" s="25">
        <f t="shared" si="6"/>
        <v>27992.244538569641</v>
      </c>
      <c r="Q145" s="25">
        <f t="array" aca="1" ref="Q145" ca="1">INDEX('Isaac 401k'!L:L,MATCH('Retirement Calculator'!A145,'Isaac 401k'!N:N,0),0)</f>
        <v>1866264.8773813124</v>
      </c>
      <c r="R145" s="25">
        <f t="array" aca="1" ref="R145" ca="1">INDEX('Lorri 401b'!L:L,MATCH('Retirement Calculator'!A145,'Lorri 401b'!N:N,0),0)</f>
        <v>4357055.2986794906</v>
      </c>
      <c r="S145" s="25">
        <f t="shared" ca="1" si="7"/>
        <v>6223320.1760608032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3525.4531757812501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7820.4732791855868</v>
      </c>
      <c r="K146" s="25">
        <f t="shared" si="4"/>
        <v>20171.771259384055</v>
      </c>
      <c r="L146" s="25"/>
      <c r="N146" s="25">
        <f>'Combined Retirement'!$C$18/12</f>
        <v>39153.069999999992</v>
      </c>
      <c r="O146" s="25">
        <f t="shared" si="5"/>
        <v>11160.82546143035</v>
      </c>
      <c r="P146" s="25">
        <f t="shared" si="6"/>
        <v>27992.244538569641</v>
      </c>
      <c r="Q146" s="25">
        <f t="array" aca="1" ref="Q146" ca="1">INDEX('Isaac 401k'!L:L,MATCH('Retirement Calculator'!A146,'Isaac 401k'!N:N,0),0)</f>
        <v>1866187.9224525525</v>
      </c>
      <c r="R146" s="25">
        <f t="array" aca="1" ref="R146" ca="1">INDEX('Lorri 401b'!L:L,MATCH('Retirement Calculator'!A146,'Lorri 401b'!N:N,0),0)</f>
        <v>4354953.8754510237</v>
      </c>
      <c r="S146" s="25">
        <f t="shared" ca="1" si="7"/>
        <v>6221141.7979035759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3525.4531757812501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7820.4732791855868</v>
      </c>
      <c r="K147" s="25">
        <f t="shared" si="4"/>
        <v>20171.771259384055</v>
      </c>
      <c r="L147" s="25"/>
      <c r="N147" s="25">
        <f>'Combined Retirement'!$C$18/12</f>
        <v>39153.069999999992</v>
      </c>
      <c r="O147" s="25">
        <f t="shared" si="5"/>
        <v>11160.82546143035</v>
      </c>
      <c r="P147" s="25">
        <f t="shared" si="6"/>
        <v>27992.244538569641</v>
      </c>
      <c r="Q147" s="25">
        <f t="array" aca="1" ref="Q147" ca="1">INDEX('Isaac 401k'!L:L,MATCH('Retirement Calculator'!A147,'Isaac 401k'!N:N,0),0)</f>
        <v>1866110.646878256</v>
      </c>
      <c r="R147" s="25">
        <f t="array" aca="1" ref="R147" ca="1">INDEX('Lorri 401b'!L:L,MATCH('Retirement Calculator'!A147,'Lorri 401b'!N:N,0),0)</f>
        <v>4352843.6962924376</v>
      </c>
      <c r="S147" s="25">
        <f t="shared" ca="1" si="7"/>
        <v>6218954.3431706931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3525.4531757812501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7820.4732791855868</v>
      </c>
      <c r="K148" s="25">
        <f t="shared" si="4"/>
        <v>20171.771259384055</v>
      </c>
      <c r="L148" s="25"/>
      <c r="N148" s="25">
        <f>'Combined Retirement'!$C$18/12</f>
        <v>39153.069999999992</v>
      </c>
      <c r="O148" s="25">
        <f t="shared" si="5"/>
        <v>11160.82546143035</v>
      </c>
      <c r="P148" s="25">
        <f t="shared" si="6"/>
        <v>27992.244538569641</v>
      </c>
      <c r="Q148" s="25">
        <f t="array" aca="1" ref="Q148" ca="1">INDEX('Isaac 401k'!L:L,MATCH('Retirement Calculator'!A148,'Isaac 401k'!N:N,0),0)</f>
        <v>1866033.0493223998</v>
      </c>
      <c r="R148" s="25">
        <f t="array" aca="1" ref="R148" ca="1">INDEX('Lorri 401b'!L:L,MATCH('Retirement Calculator'!A148,'Lorri 401b'!N:N,0),0)</f>
        <v>4350724.7247206913</v>
      </c>
      <c r="S148" s="25">
        <f t="shared" ca="1" si="7"/>
        <v>6216757.7740430906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3525.4531757812501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7820.4732791855868</v>
      </c>
      <c r="K149" s="25">
        <f t="shared" si="4"/>
        <v>20171.771259384055</v>
      </c>
      <c r="L149" s="25"/>
      <c r="N149" s="25">
        <f>'Combined Retirement'!$C$18/12</f>
        <v>39153.069999999992</v>
      </c>
      <c r="O149" s="25">
        <f t="shared" si="5"/>
        <v>11160.82546143035</v>
      </c>
      <c r="P149" s="25">
        <f t="shared" si="6"/>
        <v>27992.244538569641</v>
      </c>
      <c r="Q149" s="25">
        <f t="array" aca="1" ref="Q149" ca="1">INDEX('Isaac 401k'!L:L,MATCH('Retirement Calculator'!A149,'Isaac 401k'!N:N,0),0)</f>
        <v>1865955.1284433943</v>
      </c>
      <c r="R149" s="25">
        <f t="array" aca="1" ref="R149" ca="1">INDEX('Lorri 401b'!L:L,MATCH('Retirement Calculator'!A149,'Lorri 401b'!N:N,0),0)</f>
        <v>4348596.9241007296</v>
      </c>
      <c r="S149" s="25">
        <f t="shared" ca="1" si="7"/>
        <v>6214552.0525441244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3525.4531757812501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7820.4732791855868</v>
      </c>
      <c r="K150" s="25">
        <f t="shared" si="4"/>
        <v>20171.771259384055</v>
      </c>
      <c r="L150" s="25"/>
      <c r="N150" s="25">
        <f>'Combined Retirement'!$C$18/12</f>
        <v>39153.069999999992</v>
      </c>
      <c r="O150" s="25">
        <f t="shared" si="5"/>
        <v>11160.82546143035</v>
      </c>
      <c r="P150" s="25">
        <f t="shared" si="6"/>
        <v>27992.244538569641</v>
      </c>
      <c r="Q150" s="25">
        <f t="array" aca="1" ref="Q150" ca="1">INDEX('Isaac 401k'!L:L,MATCH('Retirement Calculator'!A150,'Isaac 401k'!N:N,0),0)</f>
        <v>1865876.8828940596</v>
      </c>
      <c r="R150" s="25">
        <f t="array" aca="1" ref="R150" ca="1">INDEX('Lorri 401b'!L:L,MATCH('Retirement Calculator'!A150,'Lorri 401b'!N:N,0),0)</f>
        <v>4346460.2576448508</v>
      </c>
      <c r="S150" s="25">
        <f t="shared" ca="1" si="7"/>
        <v>6212337.1405389104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3525.4531757812501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7820.4732791855868</v>
      </c>
      <c r="K151" s="25">
        <f t="shared" si="4"/>
        <v>20171.771259384055</v>
      </c>
      <c r="L151" s="25"/>
      <c r="N151" s="25">
        <f>'Combined Retirement'!$C$18/12</f>
        <v>39153.069999999992</v>
      </c>
      <c r="O151" s="25">
        <f t="shared" si="5"/>
        <v>11160.82546143035</v>
      </c>
      <c r="P151" s="25">
        <f t="shared" si="6"/>
        <v>27992.244538569641</v>
      </c>
      <c r="Q151" s="25">
        <f t="array" aca="1" ref="Q151" ca="1">INDEX('Isaac 401k'!L:L,MATCH('Retirement Calculator'!A151,'Isaac 401k'!N:N,0),0)</f>
        <v>1865798.3113216027</v>
      </c>
      <c r="R151" s="25">
        <f t="array" aca="1" ref="R151" ca="1">INDEX('Lorri 401b'!L:L,MATCH('Retirement Calculator'!A151,'Lorri 401b'!N:N,0),0)</f>
        <v>4344314.6884120731</v>
      </c>
      <c r="S151" s="25">
        <f t="shared" ca="1" si="7"/>
        <v>6210112.9997336753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3525.4531757812501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7820.4732791855868</v>
      </c>
      <c r="K152" s="25">
        <f t="shared" si="4"/>
        <v>20171.771259384055</v>
      </c>
      <c r="L152" s="25"/>
      <c r="N152" s="25">
        <f>'Combined Retirement'!$C$18/12</f>
        <v>39153.069999999992</v>
      </c>
      <c r="O152" s="25">
        <f t="shared" si="5"/>
        <v>11160.82546143035</v>
      </c>
      <c r="P152" s="25">
        <f t="shared" si="6"/>
        <v>27992.244538569641</v>
      </c>
      <c r="Q152" s="25">
        <f t="array" aca="1" ref="Q152" ca="1">INDEX('Isaac 401k'!L:L,MATCH('Retirement Calculator'!A152,'Isaac 401k'!N:N,0),0)</f>
        <v>1865719.4123675937</v>
      </c>
      <c r="R152" s="25">
        <f t="array" aca="1" ref="R152" ca="1">INDEX('Lorri 401b'!L:L,MATCH('Retirement Calculator'!A152,'Lorri 401b'!N:N,0),0)</f>
        <v>4342160.1793074915</v>
      </c>
      <c r="S152" s="25">
        <f t="shared" ca="1" si="7"/>
        <v>6207879.591675085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3525.4531757812501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7820.4732791855868</v>
      </c>
      <c r="K153" s="25">
        <f t="shared" si="4"/>
        <v>20171.771259384055</v>
      </c>
      <c r="L153" s="25"/>
      <c r="N153" s="25">
        <f>'Combined Retirement'!$C$18/12</f>
        <v>39153.069999999992</v>
      </c>
      <c r="O153" s="25">
        <f t="shared" si="5"/>
        <v>11160.82546143035</v>
      </c>
      <c r="P153" s="25">
        <f t="shared" si="6"/>
        <v>27992.244538569641</v>
      </c>
      <c r="Q153" s="25">
        <f t="array" aca="1" ref="Q153" ca="1">INDEX('Isaac 401k'!L:L,MATCH('Retirement Calculator'!A153,'Isaac 401k'!N:N,0),0)</f>
        <v>1865640.1846679433</v>
      </c>
      <c r="R153" s="25">
        <f t="array" aca="1" ref="R153" ca="1">INDEX('Lorri 401b'!L:L,MATCH('Retirement Calculator'!A153,'Lorri 401b'!N:N,0),0)</f>
        <v>4339996.6930816406</v>
      </c>
      <c r="S153" s="25">
        <f t="shared" ca="1" si="7"/>
        <v>6205636.8777495837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3525.4531757812501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7820.4732791855868</v>
      </c>
      <c r="K154" s="25">
        <f t="shared" si="4"/>
        <v>20171.771259384055</v>
      </c>
      <c r="L154" s="25"/>
      <c r="N154" s="25">
        <f>'Combined Retirement'!$C$18/12</f>
        <v>39153.069999999992</v>
      </c>
      <c r="O154" s="25">
        <f t="shared" si="5"/>
        <v>11160.82546143035</v>
      </c>
      <c r="P154" s="25">
        <f t="shared" si="6"/>
        <v>27992.244538569641</v>
      </c>
      <c r="Q154" s="25">
        <f t="array" aca="1" ref="Q154" ca="1">INDEX('Isaac 401k'!L:L,MATCH('Retirement Calculator'!A154,'Isaac 401k'!N:N,0),0)</f>
        <v>1865560.6268528774</v>
      </c>
      <c r="R154" s="25">
        <f t="array" aca="1" ref="R154" ca="1">INDEX('Lorri 401b'!L:L,MATCH('Retirement Calculator'!A154,'Lorri 401b'!N:N,0),0)</f>
        <v>4337824.1923298491</v>
      </c>
      <c r="S154" s="25">
        <f t="shared" ca="1" si="7"/>
        <v>6203384.8191827266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3525.4531757812501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7820.4732791855868</v>
      </c>
      <c r="K155" s="25">
        <f t="shared" si="4"/>
        <v>20171.771259384055</v>
      </c>
      <c r="L155" s="25"/>
      <c r="N155" s="25">
        <f>'Combined Retirement'!$C$18/12</f>
        <v>39153.069999999992</v>
      </c>
      <c r="O155" s="25">
        <f t="shared" si="5"/>
        <v>11160.82546143035</v>
      </c>
      <c r="P155" s="25">
        <f t="shared" si="6"/>
        <v>27992.244538569641</v>
      </c>
      <c r="Q155" s="25">
        <f t="array" aca="1" ref="Q155" ca="1">INDEX('Isaac 401k'!L:L,MATCH('Retirement Calculator'!A155,'Isaac 401k'!N:N,0),0)</f>
        <v>1865480.7375469157</v>
      </c>
      <c r="R155" s="25">
        <f t="array" aca="1" ref="R155" ca="1">INDEX('Lorri 401b'!L:L,MATCH('Retirement Calculator'!A155,'Lorri 401b'!N:N,0),0)</f>
        <v>4335642.6394915916</v>
      </c>
      <c r="S155" s="25">
        <f t="shared" ca="1" si="7"/>
        <v>6201123.3770385068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3525.4531757812501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7820.4732791855868</v>
      </c>
      <c r="K156" s="25">
        <f t="shared" si="4"/>
        <v>20171.771259384055</v>
      </c>
      <c r="L156" s="25"/>
      <c r="N156" s="25">
        <f>'Combined Retirement'!$C$18/12</f>
        <v>39153.069999999992</v>
      </c>
      <c r="O156" s="25">
        <f t="shared" si="5"/>
        <v>11160.82546143035</v>
      </c>
      <c r="P156" s="25">
        <f t="shared" si="6"/>
        <v>27992.244538569641</v>
      </c>
      <c r="Q156" s="25">
        <f t="array" aca="1" ref="Q156" ca="1">INDEX('Isaac 401k'!L:L,MATCH('Retirement Calculator'!A156,'Isaac 401k'!N:N,0),0)</f>
        <v>1865400.5153688455</v>
      </c>
      <c r="R156" s="25">
        <f t="array" aca="1" ref="R156" ca="1">INDEX('Lorri 401b'!L:L,MATCH('Retirement Calculator'!A156,'Lorri 401b'!N:N,0),0)</f>
        <v>4333451.9968498414</v>
      </c>
      <c r="S156" s="25">
        <f t="shared" ca="1" si="7"/>
        <v>6198852.5122186868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3525.4531757812501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7820.4732791855868</v>
      </c>
      <c r="K157" s="25">
        <f t="shared" si="4"/>
        <v>20171.771259384055</v>
      </c>
      <c r="L157" s="25"/>
      <c r="N157" s="25">
        <f>'Combined Retirement'!$C$18/12</f>
        <v>39153.069999999992</v>
      </c>
      <c r="O157" s="25">
        <f t="shared" si="5"/>
        <v>11160.82546143035</v>
      </c>
      <c r="P157" s="25">
        <f t="shared" si="6"/>
        <v>27992.244538569641</v>
      </c>
      <c r="Q157" s="25">
        <f t="array" aca="1" ref="Q157" ca="1">INDEX('Isaac 401k'!L:L,MATCH('Retirement Calculator'!A157,'Isaac 401k'!N:N,0),0)</f>
        <v>1865319.9589317001</v>
      </c>
      <c r="R157" s="25">
        <f t="array" aca="1" ref="R157" ca="1">INDEX('Lorri 401b'!L:L,MATCH('Retirement Calculator'!A157,'Lorri 401b'!N:N,0),0)</f>
        <v>4331252.2265304178</v>
      </c>
      <c r="S157" s="25">
        <f t="shared" ca="1" si="7"/>
        <v>6196572.1854621181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3525.4531757812501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7820.4732791855868</v>
      </c>
      <c r="K158" s="25">
        <f t="shared" si="4"/>
        <v>20171.771259384055</v>
      </c>
      <c r="L158" s="25"/>
      <c r="N158" s="25">
        <f>'Combined Retirement'!$C$18/12</f>
        <v>39153.069999999992</v>
      </c>
      <c r="O158" s="25">
        <f t="shared" si="5"/>
        <v>11160.82546143035</v>
      </c>
      <c r="P158" s="25">
        <f t="shared" si="6"/>
        <v>27992.244538569641</v>
      </c>
      <c r="Q158" s="25">
        <f t="array" aca="1" ref="Q158" ca="1">INDEX('Isaac 401k'!L:L,MATCH('Retirement Calculator'!A158,'Isaac 401k'!N:N,0),0)</f>
        <v>1865239.0668427334</v>
      </c>
      <c r="R158" s="25">
        <f t="array" aca="1" ref="R158" ca="1">INDEX('Lorri 401b'!L:L,MATCH('Retirement Calculator'!A158,'Lorri 401b'!N:N,0),0)</f>
        <v>4329043.2905013291</v>
      </c>
      <c r="S158" s="25">
        <f t="shared" ca="1" si="7"/>
        <v>6194282.357344063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3525.4531757812501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7820.4732791855868</v>
      </c>
      <c r="K159" s="25">
        <f t="shared" si="4"/>
        <v>20171.771259384055</v>
      </c>
      <c r="L159" s="25"/>
      <c r="N159" s="25">
        <f>'Combined Retirement'!$C$18/12</f>
        <v>39153.069999999992</v>
      </c>
      <c r="O159" s="25">
        <f t="shared" si="5"/>
        <v>11160.82546143035</v>
      </c>
      <c r="P159" s="25">
        <f t="shared" si="6"/>
        <v>27992.244538569641</v>
      </c>
      <c r="Q159" s="25">
        <f t="array" aca="1" ref="Q159" ca="1">INDEX('Isaac 401k'!L:L,MATCH('Retirement Calculator'!A159,'Isaac 401k'!N:N,0),0)</f>
        <v>1865157.8377033959</v>
      </c>
      <c r="R159" s="25">
        <f t="array" aca="1" ref="R159" ca="1">INDEX('Lorri 401b'!L:L,MATCH('Retirement Calculator'!A159,'Lorri 401b'!N:N,0),0)</f>
        <v>4326825.1505721193</v>
      </c>
      <c r="S159" s="25">
        <f t="shared" ca="1" si="7"/>
        <v>6191982.9882755149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3525.4531757812501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7820.4732791855868</v>
      </c>
      <c r="K160" s="25">
        <f t="shared" si="4"/>
        <v>20171.771259384055</v>
      </c>
      <c r="L160" s="25"/>
      <c r="N160" s="25">
        <f>'Combined Retirement'!$C$18/12</f>
        <v>39153.069999999992</v>
      </c>
      <c r="O160" s="25">
        <f t="shared" si="5"/>
        <v>11160.82546143035</v>
      </c>
      <c r="P160" s="25">
        <f t="shared" si="6"/>
        <v>27992.244538569641</v>
      </c>
      <c r="Q160" s="25">
        <f t="array" aca="1" ref="Q160" ca="1">INDEX('Isaac 401k'!L:L,MATCH('Retirement Calculator'!A160,'Isaac 401k'!N:N,0),0)</f>
        <v>1865076.2701093112</v>
      </c>
      <c r="R160" s="25">
        <f t="array" aca="1" ref="R160" ca="1">INDEX('Lorri 401b'!L:L,MATCH('Retirement Calculator'!A160,'Lorri 401b'!N:N,0),0)</f>
        <v>4324597.7683932045</v>
      </c>
      <c r="S160" s="25">
        <f t="shared" ca="1" si="7"/>
        <v>6189674.0385025162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3525.4531757812501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7820.4732791855868</v>
      </c>
      <c r="K161" s="25">
        <f t="shared" si="4"/>
        <v>20171.771259384055</v>
      </c>
      <c r="L161" s="25"/>
      <c r="N161" s="25">
        <f>'Combined Retirement'!$C$18/12</f>
        <v>39153.069999999992</v>
      </c>
      <c r="O161" s="25">
        <f t="shared" si="5"/>
        <v>11160.82546143035</v>
      </c>
      <c r="P161" s="25">
        <f t="shared" si="6"/>
        <v>27992.244538569641</v>
      </c>
      <c r="Q161" s="25">
        <f t="array" aca="1" ref="Q161" ca="1">INDEX('Isaac 401k'!L:L,MATCH('Retirement Calculator'!A161,'Isaac 401k'!N:N,0),0)</f>
        <v>1864994.3626502512</v>
      </c>
      <c r="R161" s="25">
        <f t="array" aca="1" ref="R161" ca="1">INDEX('Lorri 401b'!L:L,MATCH('Retirement Calculator'!A161,'Lorri 401b'!N:N,0),0)</f>
        <v>4322361.1054552114</v>
      </c>
      <c r="S161" s="25">
        <f t="shared" ca="1" si="7"/>
        <v>6187355.4681054624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3525.4531757812501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7820.4732791855868</v>
      </c>
      <c r="K162" s="25">
        <f t="shared" si="4"/>
        <v>20171.771259384055</v>
      </c>
      <c r="L162" s="25"/>
      <c r="N162" s="25">
        <f>'Combined Retirement'!$C$18/12</f>
        <v>39153.069999999992</v>
      </c>
      <c r="O162" s="25">
        <f t="shared" si="5"/>
        <v>11160.82546143035</v>
      </c>
      <c r="P162" s="25">
        <f t="shared" si="6"/>
        <v>27992.244538569641</v>
      </c>
      <c r="Q162" s="25">
        <f t="array" aca="1" ref="Q162" ca="1">INDEX('Isaac 401k'!L:L,MATCH('Retirement Calculator'!A162,'Isaac 401k'!N:N,0),0)</f>
        <v>1864912.1139101118</v>
      </c>
      <c r="R162" s="25">
        <f t="array" aca="1" ref="R162" ca="1">INDEX('Lorri 401b'!L:L,MATCH('Retirement Calculator'!A162,'Lorri 401b'!N:N,0),0)</f>
        <v>4320115.1230883095</v>
      </c>
      <c r="S162" s="25">
        <f t="shared" ca="1" si="7"/>
        <v>6185027.2369984211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3525.4531757812501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7820.4732791855868</v>
      </c>
      <c r="K163" s="25">
        <f t="shared" si="4"/>
        <v>20171.771259384055</v>
      </c>
      <c r="L163" s="25"/>
      <c r="N163" s="25">
        <f>'Combined Retirement'!$C$18/12</f>
        <v>39153.069999999992</v>
      </c>
      <c r="O163" s="25">
        <f t="shared" si="5"/>
        <v>11160.82546143035</v>
      </c>
      <c r="P163" s="25">
        <f t="shared" si="6"/>
        <v>27992.244538569641</v>
      </c>
      <c r="Q163" s="25">
        <f t="array" aca="1" ref="Q163" ca="1">INDEX('Isaac 401k'!L:L,MATCH('Retirement Calculator'!A163,'Isaac 401k'!N:N,0),0)</f>
        <v>1864829.5224668884</v>
      </c>
      <c r="R163" s="25">
        <f t="array" aca="1" ref="R163" ca="1">INDEX('Lorri 401b'!L:L,MATCH('Retirement Calculator'!A163,'Lorri 401b'!N:N,0),0)</f>
        <v>4317859.7824615454</v>
      </c>
      <c r="S163" s="25">
        <f t="shared" ca="1" si="7"/>
        <v>6182689.3049284341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3525.4531757812501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7820.4732791855868</v>
      </c>
      <c r="K164" s="25">
        <f t="shared" si="4"/>
        <v>20171.771259384055</v>
      </c>
      <c r="L164" s="25"/>
      <c r="N164" s="25">
        <f>'Combined Retirement'!$C$18/12</f>
        <v>39153.069999999992</v>
      </c>
      <c r="O164" s="25">
        <f t="shared" si="5"/>
        <v>11160.82546143035</v>
      </c>
      <c r="P164" s="25">
        <f t="shared" si="6"/>
        <v>27992.244538569641</v>
      </c>
      <c r="Q164" s="25">
        <f t="array" aca="1" ref="Q164" ca="1">INDEX('Isaac 401k'!L:L,MATCH('Retirement Calculator'!A164,'Isaac 401k'!N:N,0),0)</f>
        <v>1864746.5868926516</v>
      </c>
      <c r="R164" s="25">
        <f t="array" aca="1" ref="R164" ca="1">INDEX('Lorri 401b'!L:L,MATCH('Retirement Calculator'!A164,'Lorri 401b'!N:N,0),0)</f>
        <v>4315595.0445821704</v>
      </c>
      <c r="S164" s="25">
        <f t="shared" ca="1" si="7"/>
        <v>6180341.6314748218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3525.4531757812501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7820.4732791855868</v>
      </c>
      <c r="K165" s="25">
        <f t="shared" si="4"/>
        <v>20171.771259384055</v>
      </c>
      <c r="L165" s="25"/>
      <c r="N165" s="25">
        <f>'Combined Retirement'!$C$18/12</f>
        <v>39153.069999999992</v>
      </c>
      <c r="O165" s="25">
        <f t="shared" si="5"/>
        <v>11160.82546143035</v>
      </c>
      <c r="P165" s="25">
        <f t="shared" si="6"/>
        <v>27992.244538569641</v>
      </c>
      <c r="Q165" s="25">
        <f t="array" aca="1" ref="Q165" ca="1">INDEX('Isaac 401k'!L:L,MATCH('Retirement Calculator'!A165,'Isaac 401k'!N:N,0),0)</f>
        <v>1864663.3057535221</v>
      </c>
      <c r="R165" s="25">
        <f t="array" aca="1" ref="R165" ca="1">INDEX('Lorri 401b'!L:L,MATCH('Retirement Calculator'!A165,'Lorri 401b'!N:N,0),0)</f>
        <v>4313320.8702949649</v>
      </c>
      <c r="S165" s="25">
        <f t="shared" ca="1" si="7"/>
        <v>6177984.1760484874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3525.4531757812501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7820.4732791855868</v>
      </c>
      <c r="K166" s="25">
        <f t="shared" si="4"/>
        <v>20171.771259384055</v>
      </c>
      <c r="L166" s="25"/>
      <c r="N166" s="25">
        <f>'Combined Retirement'!$C$18/12</f>
        <v>39153.069999999992</v>
      </c>
      <c r="O166" s="25">
        <f t="shared" si="5"/>
        <v>11160.82546143035</v>
      </c>
      <c r="P166" s="25">
        <f t="shared" si="6"/>
        <v>27992.244538569641</v>
      </c>
      <c r="Q166" s="25">
        <f t="array" aca="1" ref="Q166" ca="1">INDEX('Isaac 401k'!L:L,MATCH('Retirement Calculator'!A166,'Isaac 401k'!N:N,0),0)</f>
        <v>1864579.6776096462</v>
      </c>
      <c r="R166" s="25">
        <f t="array" aca="1" ref="R166" ca="1">INDEX('Lorri 401b'!L:L,MATCH('Retirement Calculator'!A166,'Lorri 401b'!N:N,0),0)</f>
        <v>4311037.2202815618</v>
      </c>
      <c r="S166" s="25">
        <f t="shared" ca="1" si="7"/>
        <v>6175616.8978912085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3525.4531757812501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7820.4732791855868</v>
      </c>
      <c r="K167" s="25">
        <f t="shared" si="4"/>
        <v>20171.771259384055</v>
      </c>
      <c r="L167" s="25"/>
      <c r="N167" s="25">
        <f>'Combined Retirement'!$C$18/12</f>
        <v>39153.069999999992</v>
      </c>
      <c r="O167" s="25">
        <f t="shared" si="5"/>
        <v>11160.82546143035</v>
      </c>
      <c r="P167" s="25">
        <f t="shared" si="6"/>
        <v>27992.244538569641</v>
      </c>
      <c r="Q167" s="25">
        <f t="array" aca="1" ref="Q167" ca="1">INDEX('Isaac 401k'!L:L,MATCH('Retirement Calculator'!A167,'Isaac 401k'!N:N,0),0)</f>
        <v>1864495.7010151709</v>
      </c>
      <c r="R167" s="25">
        <f t="array" aca="1" ref="R167" ca="1">INDEX('Lorri 401b'!L:L,MATCH('Retirement Calculator'!A167,'Lorri 401b'!N:N,0),0)</f>
        <v>4308744.0550597701</v>
      </c>
      <c r="S167" s="25">
        <f t="shared" ca="1" si="7"/>
        <v>6173239.7560749408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3525.4531757812501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7820.4732791855868</v>
      </c>
      <c r="K168" s="25">
        <f t="shared" si="4"/>
        <v>20171.771259384055</v>
      </c>
      <c r="L168" s="25"/>
      <c r="N168" s="25">
        <f>'Combined Retirement'!$C$18/12</f>
        <v>39153.069999999992</v>
      </c>
      <c r="O168" s="25">
        <f t="shared" si="5"/>
        <v>11160.82546143035</v>
      </c>
      <c r="P168" s="25">
        <f t="shared" si="6"/>
        <v>27992.244538569641</v>
      </c>
      <c r="Q168" s="25">
        <f t="array" aca="1" ref="Q168" ca="1">INDEX('Isaac 401k'!L:L,MATCH('Retirement Calculator'!A168,'Isaac 401k'!N:N,0),0)</f>
        <v>1864411.3745182187</v>
      </c>
      <c r="R168" s="25">
        <f t="array" aca="1" ref="R168" ca="1">INDEX('Lorri 401b'!L:L,MATCH('Retirement Calculator'!A168,'Lorri 401b'!N:N,0),0)</f>
        <v>4306441.3349828878</v>
      </c>
      <c r="S168" s="25">
        <f t="shared" ca="1" si="7"/>
        <v>6170852.7095011063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3525.4531757812501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7820.4732791855868</v>
      </c>
      <c r="K169" s="25">
        <f t="shared" si="4"/>
        <v>20171.771259384055</v>
      </c>
      <c r="L169" s="25"/>
      <c r="N169" s="25">
        <f>'Combined Retirement'!$C$18/12</f>
        <v>39153.069999999992</v>
      </c>
      <c r="O169" s="25">
        <f t="shared" si="5"/>
        <v>11160.82546143035</v>
      </c>
      <c r="P169" s="25">
        <f t="shared" si="6"/>
        <v>27992.244538569641</v>
      </c>
      <c r="Q169" s="25">
        <f t="array" aca="1" ref="Q169" ca="1">INDEX('Isaac 401k'!L:L,MATCH('Retirement Calculator'!A169,'Isaac 401k'!N:N,0),0)</f>
        <v>1864326.6966608623</v>
      </c>
      <c r="R169" s="25">
        <f t="array" aca="1" ref="R169" ca="1">INDEX('Lorri 401b'!L:L,MATCH('Retirement Calculator'!A169,'Lorri 401b'!N:N,0),0)</f>
        <v>4304129.0202390179</v>
      </c>
      <c r="S169" s="25">
        <f t="shared" ca="1" si="7"/>
        <v>6168455.7168998802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3525.4531757812501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7820.4732791855868</v>
      </c>
      <c r="K170" s="25">
        <f t="shared" si="4"/>
        <v>20171.771259384055</v>
      </c>
      <c r="L170" s="25"/>
      <c r="N170" s="25">
        <f>'Combined Retirement'!$C$18/12</f>
        <v>39153.069999999992</v>
      </c>
      <c r="O170" s="25">
        <f t="shared" si="5"/>
        <v>11160.82546143035</v>
      </c>
      <c r="P170" s="25">
        <f t="shared" si="6"/>
        <v>27992.244538569641</v>
      </c>
      <c r="Q170" s="25">
        <f t="array" aca="1" ref="Q170" ca="1">INDEX('Isaac 401k'!L:L,MATCH('Retirement Calculator'!A170,'Isaac 401k'!N:N,0),0)</f>
        <v>1864241.6659791004</v>
      </c>
      <c r="R170" s="25">
        <f t="array" aca="1" ref="R170" ca="1">INDEX('Lorri 401b'!L:L,MATCH('Retirement Calculator'!A170,'Lorri 401b'!N:N,0),0)</f>
        <v>4301807.0708503826</v>
      </c>
      <c r="S170" s="25">
        <f t="shared" ca="1" si="7"/>
        <v>6166048.736829483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3525.4531757812501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7820.4732791855868</v>
      </c>
      <c r="K171" s="25">
        <f t="shared" si="4"/>
        <v>20171.771259384055</v>
      </c>
      <c r="L171" s="25"/>
      <c r="N171" s="25">
        <f>'Combined Retirement'!$C$18/12</f>
        <v>39153.069999999992</v>
      </c>
      <c r="O171" s="25">
        <f t="shared" si="5"/>
        <v>11160.82546143035</v>
      </c>
      <c r="P171" s="25">
        <f t="shared" si="6"/>
        <v>27992.244538569641</v>
      </c>
      <c r="Q171" s="25">
        <f t="array" aca="1" ref="Q171" ca="1">INDEX('Isaac 401k'!L:L,MATCH('Retirement Calculator'!A171,'Isaac 401k'!N:N,0),0)</f>
        <v>1864156.2810028312</v>
      </c>
      <c r="R171" s="25">
        <f t="array" aca="1" ref="R171" ca="1">INDEX('Lorri 401b'!L:L,MATCH('Retirement Calculator'!A171,'Lorri 401b'!N:N,0),0)</f>
        <v>4299475.4466726277</v>
      </c>
      <c r="S171" s="25">
        <f t="shared" ca="1" si="7"/>
        <v>6163631.7276754584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3525.4531757812501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7820.4732791855868</v>
      </c>
      <c r="K172" s="25">
        <f t="shared" si="4"/>
        <v>20171.771259384055</v>
      </c>
      <c r="L172" s="25"/>
      <c r="N172" s="25">
        <f>'Combined Retirement'!$C$18/12</f>
        <v>39153.069999999992</v>
      </c>
      <c r="O172" s="25">
        <f t="shared" si="5"/>
        <v>11160.82546143035</v>
      </c>
      <c r="P172" s="25">
        <f t="shared" si="6"/>
        <v>27992.244538569641</v>
      </c>
      <c r="Q172" s="25">
        <f t="array" aca="1" ref="Q172" ca="1">INDEX('Isaac 401k'!L:L,MATCH('Retirement Calculator'!A172,'Isaac 401k'!N:N,0),0)</f>
        <v>1864070.5402558274</v>
      </c>
      <c r="R172" s="25">
        <f t="array" aca="1" ref="R172" ca="1">INDEX('Lorri 401b'!L:L,MATCH('Retirement Calculator'!A172,'Lorri 401b'!N:N,0),0)</f>
        <v>4297134.1073941318</v>
      </c>
      <c r="S172" s="25">
        <f t="shared" ca="1" si="7"/>
        <v>6161204.6476499587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3525.4531757812501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7820.4732791855868</v>
      </c>
      <c r="K173" s="25">
        <f t="shared" si="4"/>
        <v>20171.771259384055</v>
      </c>
      <c r="L173" s="25"/>
      <c r="N173" s="25">
        <f>'Combined Retirement'!$C$18/12</f>
        <v>39153.069999999992</v>
      </c>
      <c r="O173" s="25">
        <f t="shared" si="5"/>
        <v>11160.82546143035</v>
      </c>
      <c r="P173" s="25">
        <f t="shared" si="6"/>
        <v>27992.244538569641</v>
      </c>
      <c r="Q173" s="25">
        <f t="array" aca="1" ref="Q173" ca="1">INDEX('Isaac 401k'!L:L,MATCH('Retirement Calculator'!A173,'Isaac 401k'!N:N,0),0)</f>
        <v>1863984.4422557112</v>
      </c>
      <c r="R173" s="25">
        <f t="array" aca="1" ref="R173" ca="1">INDEX('Lorri 401b'!L:L,MATCH('Retirement Calculator'!A173,'Lorri 401b'!N:N,0),0)</f>
        <v>4294783.0125353094</v>
      </c>
      <c r="S173" s="25">
        <f t="shared" ca="1" si="7"/>
        <v>6158767.4547910206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3525.4531757812501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7820.4732791855868</v>
      </c>
      <c r="K174" s="25">
        <f t="shared" si="4"/>
        <v>20171.771259384055</v>
      </c>
      <c r="L174" s="25"/>
      <c r="N174" s="25">
        <f>'Combined Retirement'!$C$18/12</f>
        <v>39153.069999999992</v>
      </c>
      <c r="O174" s="25">
        <f t="shared" si="5"/>
        <v>11160.82546143035</v>
      </c>
      <c r="P174" s="25">
        <f t="shared" si="6"/>
        <v>27992.244538569641</v>
      </c>
      <c r="Q174" s="25">
        <f t="array" aca="1" ref="Q174" ca="1">INDEX('Isaac 401k'!L:L,MATCH('Retirement Calculator'!A174,'Isaac 401k'!N:N,0),0)</f>
        <v>1863897.9855139279</v>
      </c>
      <c r="R174" s="25">
        <f t="array" aca="1" ref="R174" ca="1">INDEX('Lorri 401b'!L:L,MATCH('Retirement Calculator'!A174,'Lorri 401b'!N:N,0),0)</f>
        <v>4292422.1214479078</v>
      </c>
      <c r="S174" s="25">
        <f t="shared" ca="1" si="7"/>
        <v>6156320.1069618352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3525.4531757812501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7820.4732791855868</v>
      </c>
      <c r="K175" s="25">
        <f t="shared" si="4"/>
        <v>20171.771259384055</v>
      </c>
      <c r="L175" s="25"/>
      <c r="N175" s="25">
        <f>'Combined Retirement'!$C$18/12</f>
        <v>39153.069999999992</v>
      </c>
      <c r="O175" s="25">
        <f t="shared" si="5"/>
        <v>11160.82546143035</v>
      </c>
      <c r="P175" s="25">
        <f t="shared" si="6"/>
        <v>27992.244538569641</v>
      </c>
      <c r="Q175" s="25">
        <f t="array" aca="1" ref="Q175" ca="1">INDEX('Isaac 401k'!L:L,MATCH('Retirement Calculator'!A175,'Isaac 401k'!N:N,0),0)</f>
        <v>1863811.1685357203</v>
      </c>
      <c r="R175" s="25">
        <f t="array" aca="1" ref="R175" ca="1">INDEX('Lorri 401b'!L:L,MATCH('Retirement Calculator'!A175,'Lorri 401b'!N:N,0),0)</f>
        <v>4290051.3933143094</v>
      </c>
      <c r="S175" s="25">
        <f t="shared" ca="1" si="7"/>
        <v>6153862.56185003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3525.4531757812501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7820.4732791855868</v>
      </c>
      <c r="K176" s="25">
        <f t="shared" si="4"/>
        <v>20171.771259384055</v>
      </c>
      <c r="L176" s="25"/>
      <c r="N176" s="25">
        <f>'Combined Retirement'!$C$18/12</f>
        <v>39153.069999999992</v>
      </c>
      <c r="O176" s="25">
        <f t="shared" si="5"/>
        <v>11160.82546143035</v>
      </c>
      <c r="P176" s="25">
        <f t="shared" si="6"/>
        <v>27992.244538569641</v>
      </c>
      <c r="Q176" s="25">
        <f t="array" aca="1" ref="Q176" ca="1">INDEX('Isaac 401k'!L:L,MATCH('Retirement Calculator'!A176,'Isaac 401k'!N:N,0),0)</f>
        <v>1863723.9898201036</v>
      </c>
      <c r="R176" s="25">
        <f t="array" aca="1" ref="R176" ca="1">INDEX('Lorri 401b'!L:L,MATCH('Retirement Calculator'!A176,'Lorri 401b'!N:N,0),0)</f>
        <v>4287670.7871468207</v>
      </c>
      <c r="S176" s="25">
        <f t="shared" ca="1" si="7"/>
        <v>6151394.7769669238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3525.4531757812501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7820.4732791855868</v>
      </c>
      <c r="K177" s="25">
        <f t="shared" si="4"/>
        <v>20171.771259384055</v>
      </c>
      <c r="L177" s="25"/>
      <c r="N177" s="25">
        <f>'Combined Retirement'!$C$18/12</f>
        <v>39153.069999999992</v>
      </c>
      <c r="O177" s="25">
        <f t="shared" si="5"/>
        <v>11160.82546143035</v>
      </c>
      <c r="P177" s="25">
        <f t="shared" si="6"/>
        <v>27992.244538569641</v>
      </c>
      <c r="Q177" s="25">
        <f t="array" aca="1" ref="Q177" ca="1">INDEX('Isaac 401k'!L:L,MATCH('Retirement Calculator'!A177,'Isaac 401k'!N:N,0),0)</f>
        <v>1863636.4478598386</v>
      </c>
      <c r="R177" s="25">
        <f t="array" aca="1" ref="R177" ca="1">INDEX('Lorri 401b'!L:L,MATCH('Retirement Calculator'!A177,'Lorri 401b'!N:N,0),0)</f>
        <v>4285280.2617869675</v>
      </c>
      <c r="S177" s="25">
        <f t="shared" ca="1" si="7"/>
        <v>6148916.7096468061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3525.4531757812501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7820.4732791855868</v>
      </c>
      <c r="K178" s="25">
        <f t="shared" si="4"/>
        <v>20171.771259384055</v>
      </c>
      <c r="L178" s="25"/>
      <c r="N178" s="25">
        <f>'Combined Retirement'!$C$18/12</f>
        <v>39153.069999999992</v>
      </c>
      <c r="O178" s="25">
        <f t="shared" si="5"/>
        <v>11160.82546143035</v>
      </c>
      <c r="P178" s="25">
        <f t="shared" si="6"/>
        <v>27992.244538569641</v>
      </c>
      <c r="Q178" s="25">
        <f t="array" aca="1" ref="Q178" ca="1">INDEX('Isaac 401k'!L:L,MATCH('Retirement Calculator'!A178,'Isaac 401k'!N:N,0),0)</f>
        <v>1863548.5411414057</v>
      </c>
      <c r="R178" s="25">
        <f t="array" aca="1" ref="R178" ca="1">INDEX('Lorri 401b'!L:L,MATCH('Retirement Calculator'!A178,'Lorri 401b'!N:N,0),0)</f>
        <v>4282879.7759047812</v>
      </c>
      <c r="S178" s="25">
        <f t="shared" ca="1" si="7"/>
        <v>6146428.3170461869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3525.4531757812501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7820.4732791855868</v>
      </c>
      <c r="K179" s="25">
        <f t="shared" si="4"/>
        <v>20171.771259384055</v>
      </c>
      <c r="L179" s="25"/>
      <c r="N179" s="25">
        <f>'Combined Retirement'!$C$18/12</f>
        <v>39153.069999999992</v>
      </c>
      <c r="O179" s="25">
        <f t="shared" si="5"/>
        <v>11160.82546143035</v>
      </c>
      <c r="P179" s="25">
        <f t="shared" si="6"/>
        <v>27992.244538569641</v>
      </c>
      <c r="Q179" s="25">
        <f t="array" aca="1" ref="Q179" ca="1">INDEX('Isaac 401k'!L:L,MATCH('Retirement Calculator'!A179,'Isaac 401k'!N:N,0),0)</f>
        <v>1863460.2681449794</v>
      </c>
      <c r="R179" s="25">
        <f t="array" aca="1" ref="R179" ca="1">INDEX('Lorri 401b'!L:L,MATCH('Retirement Calculator'!A179,'Lorri 401b'!N:N,0),0)</f>
        <v>4280469.2879980858</v>
      </c>
      <c r="S179" s="25">
        <f t="shared" ca="1" si="7"/>
        <v>6143929.556143065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3525.4531757812501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7820.4732791855868</v>
      </c>
      <c r="K180" s="25">
        <f t="shared" si="4"/>
        <v>20171.771259384055</v>
      </c>
      <c r="L180" s="25"/>
      <c r="N180" s="25">
        <f>'Combined Retirement'!$C$18/12</f>
        <v>39153.069999999992</v>
      </c>
      <c r="O180" s="25">
        <f t="shared" si="5"/>
        <v>11160.82546143035</v>
      </c>
      <c r="P180" s="25">
        <f t="shared" si="6"/>
        <v>27992.244538569641</v>
      </c>
      <c r="Q180" s="25">
        <f t="array" aca="1" ref="Q180" ca="1">INDEX('Isaac 401k'!L:L,MATCH('Retirement Calculator'!A180,'Isaac 401k'!N:N,0),0)</f>
        <v>1863371.6273444013</v>
      </c>
      <c r="R180" s="25">
        <f t="array" aca="1" ref="R180" ca="1">INDEX('Lorri 401b'!L:L,MATCH('Retirement Calculator'!A180,'Lorri 401b'!N:N,0),0)</f>
        <v>4278048.7563917795</v>
      </c>
      <c r="S180" s="25">
        <f t="shared" ca="1" si="7"/>
        <v>6141420.3837361811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3525.4531757812501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7820.4732791855868</v>
      </c>
      <c r="K181" s="25">
        <f t="shared" si="4"/>
        <v>20171.771259384055</v>
      </c>
      <c r="L181" s="25"/>
      <c r="N181" s="25">
        <f>'Combined Retirement'!$C$18/12</f>
        <v>39153.069999999992</v>
      </c>
      <c r="O181" s="25">
        <f t="shared" si="5"/>
        <v>11160.82546143035</v>
      </c>
      <c r="P181" s="25">
        <f t="shared" si="6"/>
        <v>27992.244538569641</v>
      </c>
      <c r="Q181" s="25">
        <f t="array" aca="1" ref="Q181" ca="1">INDEX('Isaac 401k'!L:L,MATCH('Retirement Calculator'!A181,'Isaac 401k'!N:N,0),0)</f>
        <v>1863282.6172071542</v>
      </c>
      <c r="R181" s="25">
        <f t="array" aca="1" ref="R181" ca="1">INDEX('Lorri 401b'!L:L,MATCH('Retirement Calculator'!A181,'Lorri 401b'!N:N,0),0)</f>
        <v>4275618.1392371133</v>
      </c>
      <c r="S181" s="25">
        <f t="shared" ca="1" si="7"/>
        <v>6138900.7564442679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3525.4531757812501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7820.4732791855868</v>
      </c>
      <c r="K182" s="25">
        <f t="shared" si="4"/>
        <v>20171.771259384055</v>
      </c>
      <c r="L182" s="25"/>
      <c r="N182" s="25">
        <f>'Combined Retirement'!$C$18/12</f>
        <v>39153.069999999992</v>
      </c>
      <c r="O182" s="25">
        <f t="shared" si="5"/>
        <v>11160.82546143035</v>
      </c>
      <c r="P182" s="25">
        <f t="shared" si="6"/>
        <v>27992.244538569641</v>
      </c>
      <c r="Q182" s="25">
        <f t="array" aca="1" ref="Q182" ca="1">INDEX('Isaac 401k'!L:L,MATCH('Retirement Calculator'!A182,'Isaac 401k'!N:N,0),0)</f>
        <v>1863193.2361943352</v>
      </c>
      <c r="R182" s="25">
        <f t="array" aca="1" ref="R182" ca="1">INDEX('Lorri 401b'!L:L,MATCH('Retirement Calculator'!A182,'Lorri 401b'!N:N,0),0)</f>
        <v>4273177.3945109695</v>
      </c>
      <c r="S182" s="25">
        <f t="shared" ca="1" si="7"/>
        <v>6136370.6307053044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3525.4531757812501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7820.4732791855868</v>
      </c>
      <c r="K183" s="25">
        <f t="shared" si="4"/>
        <v>20171.771259384055</v>
      </c>
      <c r="L183" s="25"/>
      <c r="N183" s="25">
        <f>'Combined Retirement'!$C$18/12</f>
        <v>39153.069999999992</v>
      </c>
      <c r="O183" s="25">
        <f t="shared" si="5"/>
        <v>11160.82546143035</v>
      </c>
      <c r="P183" s="25">
        <f t="shared" si="6"/>
        <v>27992.244538569641</v>
      </c>
      <c r="Q183" s="25">
        <f t="array" aca="1" ref="Q183" ca="1">INDEX('Isaac 401k'!L:L,MATCH('Retirement Calculator'!A183,'Isaac 401k'!N:N,0),0)</f>
        <v>1863103.4827606294</v>
      </c>
      <c r="R183" s="25">
        <f t="array" aca="1" ref="R183" ca="1">INDEX('Lorri 401b'!L:L,MATCH('Retirement Calculator'!A183,'Lorri 401b'!N:N,0),0)</f>
        <v>4270726.4800151335</v>
      </c>
      <c r="S183" s="25">
        <f t="shared" ca="1" si="7"/>
        <v>6133829.9627757631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3525.4531757812501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7820.4732791855868</v>
      </c>
      <c r="K184" s="25">
        <f t="shared" si="4"/>
        <v>20171.771259384055</v>
      </c>
      <c r="L184" s="25"/>
      <c r="N184" s="25">
        <f>'Combined Retirement'!$C$18/12</f>
        <v>39153.069999999992</v>
      </c>
      <c r="O184" s="25">
        <f t="shared" si="5"/>
        <v>11160.82546143035</v>
      </c>
      <c r="P184" s="25">
        <f t="shared" si="6"/>
        <v>27992.244538569641</v>
      </c>
      <c r="Q184" s="25">
        <f t="array" aca="1" ref="Q184" ca="1">INDEX('Isaac 401k'!L:L,MATCH('Retirement Calculator'!A184,'Isaac 401k'!N:N,0),0)</f>
        <v>1863013.3553542832</v>
      </c>
      <c r="R184" s="25">
        <f t="array" aca="1" ref="R184" ca="1">INDEX('Lorri 401b'!L:L,MATCH('Retirement Calculator'!A184,'Lorri 401b'!N:N,0),0)</f>
        <v>4268265.3533755653</v>
      </c>
      <c r="S184" s="25">
        <f t="shared" ca="1" si="7"/>
        <v>6131278.7087298483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3525.4531757812501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7820.4732791855868</v>
      </c>
      <c r="K185" s="25">
        <f t="shared" si="4"/>
        <v>20171.771259384055</v>
      </c>
      <c r="L185" s="25"/>
      <c r="N185" s="25">
        <f>'Combined Retirement'!$C$18/12</f>
        <v>39153.069999999992</v>
      </c>
      <c r="O185" s="25">
        <f t="shared" si="5"/>
        <v>11160.82546143035</v>
      </c>
      <c r="P185" s="25">
        <f t="shared" si="6"/>
        <v>27992.244538569641</v>
      </c>
      <c r="Q185" s="25">
        <f t="array" aca="1" ref="Q185" ca="1">INDEX('Isaac 401k'!L:L,MATCH('Retirement Calculator'!A185,'Isaac 401k'!N:N,0),0)</f>
        <v>1862922.8524170772</v>
      </c>
      <c r="R185" s="25">
        <f t="array" aca="1" ref="R185" ca="1">INDEX('Lorri 401b'!L:L,MATCH('Retirement Calculator'!A185,'Lorri 401b'!N:N,0),0)</f>
        <v>4265793.9720416656</v>
      </c>
      <c r="S185" s="25">
        <f t="shared" ca="1" si="7"/>
        <v>6128716.8244587425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3525.4531757812501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7820.4732791855868</v>
      </c>
      <c r="K186" s="25">
        <f t="shared" si="4"/>
        <v>20171.771259384055</v>
      </c>
      <c r="L186" s="25"/>
      <c r="N186" s="25">
        <f>'Combined Retirement'!$C$18/12</f>
        <v>39153.069999999992</v>
      </c>
      <c r="O186" s="25">
        <f t="shared" si="5"/>
        <v>11160.82546143035</v>
      </c>
      <c r="P186" s="25">
        <f t="shared" si="6"/>
        <v>27992.244538569641</v>
      </c>
      <c r="Q186" s="25">
        <f t="array" aca="1" ref="Q186" ca="1">INDEX('Isaac 401k'!L:L,MATCH('Retirement Calculator'!A186,'Isaac 401k'!N:N,0),0)</f>
        <v>1862831.9723842994</v>
      </c>
      <c r="R186" s="25">
        <f t="array" aca="1" ref="R186" ca="1">INDEX('Lorri 401b'!L:L,MATCH('Retirement Calculator'!A186,'Lorri 401b'!N:N,0),0)</f>
        <v>4263312.2932855412</v>
      </c>
      <c r="S186" s="25">
        <f t="shared" ca="1" si="7"/>
        <v>6126144.2656698404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3525.4531757812501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7820.4732791855868</v>
      </c>
      <c r="K187" s="25">
        <f t="shared" si="4"/>
        <v>20171.771259384055</v>
      </c>
      <c r="L187" s="25"/>
      <c r="N187" s="25">
        <f>'Combined Retirement'!$C$18/12</f>
        <v>39153.069999999992</v>
      </c>
      <c r="O187" s="25">
        <f t="shared" si="5"/>
        <v>11160.82546143035</v>
      </c>
      <c r="P187" s="25">
        <f t="shared" si="6"/>
        <v>27992.244538569641</v>
      </c>
      <c r="Q187" s="25">
        <f t="array" aca="1" ref="Q187" ca="1">INDEX('Isaac 401k'!L:L,MATCH('Retirement Calculator'!A187,'Isaac 401k'!N:N,0),0)</f>
        <v>1862740.7136847184</v>
      </c>
      <c r="R187" s="25">
        <f t="array" aca="1" ref="R187" ca="1">INDEX('Lorri 401b'!L:L,MATCH('Retirement Calculator'!A187,'Lorri 401b'!N:N,0),0)</f>
        <v>4260820.2742012655</v>
      </c>
      <c r="S187" s="25">
        <f t="shared" ca="1" si="7"/>
        <v>6123560.9878859837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3525.4531757812501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7820.4732791855868</v>
      </c>
      <c r="K188" s="25">
        <f t="shared" si="4"/>
        <v>20171.771259384055</v>
      </c>
      <c r="L188" s="25"/>
      <c r="N188" s="25">
        <f>'Combined Retirement'!$C$18/12</f>
        <v>39153.069999999992</v>
      </c>
      <c r="O188" s="25">
        <f t="shared" si="5"/>
        <v>11160.82546143035</v>
      </c>
      <c r="P188" s="25">
        <f t="shared" si="6"/>
        <v>27992.244538569641</v>
      </c>
      <c r="Q188" s="25">
        <f t="array" aca="1" ref="Q188" ca="1">INDEX('Isaac 401k'!L:L,MATCH('Retirement Calculator'!A188,'Isaac 401k'!N:N,0),0)</f>
        <v>1862649.0747405558</v>
      </c>
      <c r="R188" s="25">
        <f t="array" aca="1" ref="R188" ca="1">INDEX('Lorri 401b'!L:L,MATCH('Retirement Calculator'!A188,'Lorri 401b'!N:N,0),0)</f>
        <v>4258317.8717041388</v>
      </c>
      <c r="S188" s="25">
        <f t="shared" ca="1" si="7"/>
        <v>6120966.9464446949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3525.4531757812501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7820.4732791855868</v>
      </c>
      <c r="K189" s="25">
        <f t="shared" si="4"/>
        <v>20171.771259384055</v>
      </c>
      <c r="L189" s="25"/>
      <c r="N189" s="25">
        <f>'Combined Retirement'!$C$18/12</f>
        <v>39153.069999999992</v>
      </c>
      <c r="O189" s="25">
        <f t="shared" si="5"/>
        <v>11160.82546143035</v>
      </c>
      <c r="P189" s="25">
        <f t="shared" si="6"/>
        <v>27992.244538569641</v>
      </c>
      <c r="Q189" s="25">
        <f t="array" aca="1" ref="Q189" ca="1">INDEX('Isaac 401k'!L:L,MATCH('Retirement Calculator'!A189,'Isaac 401k'!N:N,0),0)</f>
        <v>1862557.0539674594</v>
      </c>
      <c r="R189" s="25">
        <f t="array" aca="1" ref="R189" ca="1">INDEX('Lorri 401b'!L:L,MATCH('Retirement Calculator'!A189,'Lorri 401b'!N:N,0),0)</f>
        <v>4255805.0425299406</v>
      </c>
      <c r="S189" s="25">
        <f t="shared" ca="1" si="7"/>
        <v>6118362.0964973997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3525.4531757812501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7820.4732791855868</v>
      </c>
      <c r="K190" s="25">
        <f t="shared" si="4"/>
        <v>20171.771259384055</v>
      </c>
      <c r="L190" s="25"/>
      <c r="N190" s="25">
        <f>'Combined Retirement'!$C$18/12</f>
        <v>39153.069999999992</v>
      </c>
      <c r="O190" s="25">
        <f t="shared" si="5"/>
        <v>11160.82546143035</v>
      </c>
      <c r="P190" s="25">
        <f t="shared" si="6"/>
        <v>27992.244538569641</v>
      </c>
      <c r="Q190" s="25">
        <f t="array" aca="1" ref="Q190" ca="1">INDEX('Isaac 401k'!L:L,MATCH('Retirement Calculator'!A190,'Isaac 401k'!N:N,0),0)</f>
        <v>1862464.649774475</v>
      </c>
      <c r="R190" s="25">
        <f t="array" aca="1" ref="R190" ca="1">INDEX('Lorri 401b'!L:L,MATCH('Retirement Calculator'!A190,'Lorri 401b'!N:N,0),0)</f>
        <v>4253281.7432341836</v>
      </c>
      <c r="S190" s="25">
        <f t="shared" ca="1" si="7"/>
        <v>6115746.3930086587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3525.4531757812501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7820.4732791855868</v>
      </c>
      <c r="K191" s="25">
        <f t="shared" si="4"/>
        <v>20171.771259384055</v>
      </c>
      <c r="L191" s="25"/>
      <c r="N191" s="25">
        <f>'Combined Retirement'!$C$18/12</f>
        <v>39153.069999999992</v>
      </c>
      <c r="O191" s="25">
        <f t="shared" si="5"/>
        <v>11160.82546143035</v>
      </c>
      <c r="P191" s="25">
        <f t="shared" si="6"/>
        <v>27992.244538569641</v>
      </c>
      <c r="Q191" s="25">
        <f t="array" aca="1" ref="Q191" ca="1">INDEX('Isaac 401k'!L:L,MATCH('Retirement Calculator'!A191,'Isaac 401k'!N:N,0),0)</f>
        <v>1862371.8605640198</v>
      </c>
      <c r="R191" s="25">
        <f t="array" aca="1" ref="R191" ca="1">INDEX('Lorri 401b'!L:L,MATCH('Retirement Calculator'!A191,'Lorri 401b'!N:N,0),0)</f>
        <v>4250747.9301913613</v>
      </c>
      <c r="S191" s="25">
        <f t="shared" ca="1" si="7"/>
        <v>6113119.7907553809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3525.4531757812501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7820.4732791855868</v>
      </c>
      <c r="K192" s="25">
        <f t="shared" si="4"/>
        <v>20171.771259384055</v>
      </c>
      <c r="L192" s="25"/>
      <c r="N192" s="25">
        <f>'Combined Retirement'!$C$18/12</f>
        <v>39153.069999999992</v>
      </c>
      <c r="O192" s="25">
        <f t="shared" si="5"/>
        <v>11160.82546143035</v>
      </c>
      <c r="P192" s="25">
        <f t="shared" si="6"/>
        <v>27992.244538569641</v>
      </c>
      <c r="Q192" s="25">
        <f t="array" aca="1" ref="Q192" ca="1">INDEX('Isaac 401k'!L:L,MATCH('Retirement Calculator'!A192,'Isaac 401k'!N:N,0),0)</f>
        <v>1862278.6847318544</v>
      </c>
      <c r="R192" s="25">
        <f t="array" aca="1" ref="R192" ca="1">INDEX('Lorri 401b'!L:L,MATCH('Retirement Calculator'!A192,'Lorri 401b'!N:N,0),0)</f>
        <v>4248203.5595941935</v>
      </c>
      <c r="S192" s="25">
        <f t="shared" ca="1" si="7"/>
        <v>6110482.2443260476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3525.4531757812501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7820.4732791855868</v>
      </c>
      <c r="K193" s="25">
        <f t="shared" si="4"/>
        <v>20171.771259384055</v>
      </c>
      <c r="L193" s="25"/>
      <c r="N193" s="25">
        <f>'Combined Retirement'!$C$18/12</f>
        <v>39153.069999999992</v>
      </c>
      <c r="O193" s="25">
        <f t="shared" si="5"/>
        <v>11160.82546143035</v>
      </c>
      <c r="P193" s="25">
        <f t="shared" si="6"/>
        <v>27992.244538569641</v>
      </c>
      <c r="Q193" s="25">
        <f t="array" aca="1" ref="Q193" ca="1">INDEX('Isaac 401k'!L:L,MATCH('Retirement Calculator'!A193,'Isaac 401k'!N:N,0),0)</f>
        <v>1862185.1206670548</v>
      </c>
      <c r="R193" s="25">
        <f t="array" aca="1" ref="R193" ca="1">INDEX('Lorri 401b'!L:L,MATCH('Retirement Calculator'!A193,'Lorri 401b'!N:N,0),0)</f>
        <v>4245648.5874528708</v>
      </c>
      <c r="S193" s="25">
        <f t="shared" ca="1" si="7"/>
        <v>6107833.7081199251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3525.4531757812501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7820.4732791855868</v>
      </c>
      <c r="K194" s="25">
        <f t="shared" si="4"/>
        <v>20171.771259384055</v>
      </c>
      <c r="L194" s="25"/>
      <c r="N194" s="25">
        <f>'Combined Retirement'!$C$18/12</f>
        <v>39153.069999999992</v>
      </c>
      <c r="O194" s="25">
        <f t="shared" si="5"/>
        <v>11160.82546143035</v>
      </c>
      <c r="P194" s="25">
        <f t="shared" si="6"/>
        <v>27992.244538569641</v>
      </c>
      <c r="Q194" s="25">
        <f t="array" aca="1" ref="Q194" ca="1">INDEX('Isaac 401k'!L:L,MATCH('Retirement Calculator'!A194,'Isaac 401k'!N:N,0),0)</f>
        <v>1862091.1667519852</v>
      </c>
      <c r="R194" s="25">
        <f t="array" aca="1" ref="R194" ca="1">INDEX('Lorri 401b'!L:L,MATCH('Retirement Calculator'!A194,'Lorri 401b'!N:N,0),0)</f>
        <v>4243082.9695942923</v>
      </c>
      <c r="S194" s="25">
        <f t="shared" ca="1" si="7"/>
        <v>6105174.1363462778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3525.4531757812501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7820.4732791855868</v>
      </c>
      <c r="K195" s="25">
        <f t="shared" si="4"/>
        <v>20171.771259384055</v>
      </c>
      <c r="L195" s="25"/>
      <c r="N195" s="25">
        <f>'Combined Retirement'!$C$18/12</f>
        <v>39153.069999999992</v>
      </c>
      <c r="O195" s="25">
        <f t="shared" si="5"/>
        <v>11160.82546143035</v>
      </c>
      <c r="P195" s="25">
        <f t="shared" si="6"/>
        <v>27992.244538569641</v>
      </c>
      <c r="Q195" s="25">
        <f t="array" aca="1" ref="Q195" ca="1">INDEX('Isaac 401k'!L:L,MATCH('Retirement Calculator'!A195,'Isaac 401k'!N:N,0),0)</f>
        <v>1861996.8213622696</v>
      </c>
      <c r="R195" s="25">
        <f t="array" aca="1" ref="R195" ca="1">INDEX('Lorri 401b'!L:L,MATCH('Retirement Calculator'!A195,'Lorri 401b'!N:N,0),0)</f>
        <v>4240506.6616613036</v>
      </c>
      <c r="S195" s="25">
        <f t="shared" ca="1" si="7"/>
        <v>6102503.4830235727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3525.4531757812501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7820.4732791855868</v>
      </c>
      <c r="K196" s="25">
        <f t="shared" si="4"/>
        <v>20171.771259384055</v>
      </c>
      <c r="L196" s="25"/>
      <c r="N196" s="25">
        <f>'Combined Retirement'!$C$18/12</f>
        <v>39153.069999999992</v>
      </c>
      <c r="O196" s="25">
        <f t="shared" si="5"/>
        <v>11160.82546143035</v>
      </c>
      <c r="P196" s="25">
        <f t="shared" si="6"/>
        <v>27992.244538569641</v>
      </c>
      <c r="Q196" s="25">
        <f t="array" aca="1" ref="Q196" ca="1">INDEX('Isaac 401k'!L:L,MATCH('Retirement Calculator'!A196,'Isaac 401k'!N:N,0),0)</f>
        <v>1861902.0828667635</v>
      </c>
      <c r="R196" s="25">
        <f t="array" aca="1" ref="R196" ca="1">INDEX('Lorri 401b'!L:L,MATCH('Retirement Calculator'!A196,'Lorri 401b'!N:N,0),0)</f>
        <v>4237919.6191119272</v>
      </c>
      <c r="S196" s="25">
        <f t="shared" ca="1" si="7"/>
        <v>6099821.7019786909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3525.4531757812501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7820.4732791855868</v>
      </c>
      <c r="K197" s="25">
        <f t="shared" si="4"/>
        <v>20171.771259384055</v>
      </c>
      <c r="L197" s="25"/>
      <c r="N197" s="25">
        <f>'Combined Retirement'!$C$18/12</f>
        <v>39153.069999999992</v>
      </c>
      <c r="O197" s="25">
        <f t="shared" si="5"/>
        <v>11160.82546143035</v>
      </c>
      <c r="P197" s="25">
        <f t="shared" si="6"/>
        <v>27992.244538569641</v>
      </c>
      <c r="Q197" s="25">
        <f t="array" aca="1" ref="Q197" ca="1">INDEX('Isaac 401k'!L:L,MATCH('Retirement Calculator'!A197,'Isaac 401k'!N:N,0),0)</f>
        <v>1861806.9496275261</v>
      </c>
      <c r="R197" s="25">
        <f t="array" aca="1" ref="R197" ca="1">INDEX('Lorri 401b'!L:L,MATCH('Retirement Calculator'!A197,'Lorri 401b'!N:N,0),0)</f>
        <v>4235321.7972185956</v>
      </c>
      <c r="S197" s="25">
        <f t="shared" ca="1" si="7"/>
        <v>6097128.7468461217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3525.4531757812501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7820.4732791855868</v>
      </c>
      <c r="K198" s="25">
        <f t="shared" si="4"/>
        <v>20171.771259384055</v>
      </c>
      <c r="L198" s="25"/>
      <c r="N198" s="25">
        <f>'Combined Retirement'!$C$18/12</f>
        <v>39153.069999999992</v>
      </c>
      <c r="O198" s="25">
        <f t="shared" si="5"/>
        <v>11160.82546143035</v>
      </c>
      <c r="P198" s="25">
        <f t="shared" si="6"/>
        <v>27992.244538569641</v>
      </c>
      <c r="Q198" s="25">
        <f t="array" aca="1" ref="Q198" ca="1">INDEX('Isaac 401k'!L:L,MATCH('Retirement Calculator'!A198,'Isaac 401k'!N:N,0),0)</f>
        <v>1861711.419999792</v>
      </c>
      <c r="R198" s="25">
        <f t="array" aca="1" ref="R198" ca="1">INDEX('Lorri 401b'!L:L,MATCH('Retirement Calculator'!A198,'Lorri 401b'!N:N,0),0)</f>
        <v>4232713.1510673752</v>
      </c>
      <c r="S198" s="25">
        <f t="shared" ca="1" si="7"/>
        <v>6094424.5710671674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3525.4531757812501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7820.4732791855868</v>
      </c>
      <c r="K199" s="25">
        <f t="shared" si="4"/>
        <v>20171.771259384055</v>
      </c>
      <c r="L199" s="25"/>
      <c r="N199" s="25">
        <f>'Combined Retirement'!$C$18/12</f>
        <v>39153.069999999992</v>
      </c>
      <c r="O199" s="25">
        <f t="shared" si="5"/>
        <v>11160.82546143035</v>
      </c>
      <c r="P199" s="25">
        <f t="shared" si="6"/>
        <v>27992.244538569641</v>
      </c>
      <c r="Q199" s="25">
        <f t="array" aca="1" ref="Q199" ca="1">INDEX('Isaac 401k'!L:L,MATCH('Retirement Calculator'!A199,'Isaac 401k'!N:N,0),0)</f>
        <v>1861615.4923319423</v>
      </c>
      <c r="R199" s="25">
        <f t="array" aca="1" ref="R199" ca="1">INDEX('Lorri 401b'!L:L,MATCH('Retirement Calculator'!A199,'Lorri 401b'!N:N,0),0)</f>
        <v>4230093.6355571905</v>
      </c>
      <c r="S199" s="25">
        <f t="shared" ca="1" si="7"/>
        <v>6091709.1278891331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3525.4531757812501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7820.4732791855868</v>
      </c>
      <c r="K200" s="25">
        <f t="shared" si="4"/>
        <v>20171.771259384055</v>
      </c>
      <c r="L200" s="25"/>
      <c r="N200" s="25">
        <f>'Combined Retirement'!$C$18/12</f>
        <v>39153.069999999992</v>
      </c>
      <c r="O200" s="25">
        <f t="shared" si="5"/>
        <v>11160.82546143035</v>
      </c>
      <c r="P200" s="25">
        <f t="shared" si="6"/>
        <v>27992.244538569641</v>
      </c>
      <c r="Q200" s="25">
        <f t="array" aca="1" ref="Q200" ca="1">INDEX('Isaac 401k'!L:L,MATCH('Retirement Calculator'!A200,'Isaac 401k'!N:N,0),0)</f>
        <v>1861519.1649654766</v>
      </c>
      <c r="R200" s="25">
        <f t="array" aca="1" ref="R200" ca="1">INDEX('Lorri 401b'!L:L,MATCH('Retirement Calculator'!A200,'Lorri 401b'!N:N,0),0)</f>
        <v>4227463.2053990476</v>
      </c>
      <c r="S200" s="25">
        <f t="shared" ca="1" si="7"/>
        <v>6088982.3703645244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3525.4531757812501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7820.4732791855868</v>
      </c>
      <c r="K201" s="25">
        <f t="shared" si="4"/>
        <v>20171.771259384055</v>
      </c>
      <c r="L201" s="25"/>
      <c r="N201" s="25">
        <f>'Combined Retirement'!$C$18/12</f>
        <v>39153.069999999992</v>
      </c>
      <c r="O201" s="25">
        <f t="shared" si="5"/>
        <v>11160.82546143035</v>
      </c>
      <c r="P201" s="25">
        <f t="shared" si="6"/>
        <v>27992.244538569641</v>
      </c>
      <c r="Q201" s="25">
        <f t="array" aca="1" ref="Q201" ca="1">INDEX('Isaac 401k'!L:L,MATCH('Retirement Calculator'!A201,'Isaac 401k'!N:N,0),0)</f>
        <v>1861422.4362349838</v>
      </c>
      <c r="R201" s="25">
        <f t="array" aca="1" ref="R201" ca="1">INDEX('Lorri 401b'!L:L,MATCH('Retirement Calculator'!A201,'Lorri 401b'!N:N,0),0)</f>
        <v>4224821.8151152451</v>
      </c>
      <c r="S201" s="25">
        <f t="shared" ca="1" si="7"/>
        <v>6086244.2513502287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3525.4531757812501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7820.4732791855868</v>
      </c>
      <c r="K202" s="25">
        <f t="shared" si="4"/>
        <v>20171.771259384055</v>
      </c>
      <c r="L202" s="25"/>
      <c r="N202" s="25">
        <f>'Combined Retirement'!$C$18/12</f>
        <v>39153.069999999992</v>
      </c>
      <c r="O202" s="25">
        <f t="shared" si="5"/>
        <v>11160.82546143035</v>
      </c>
      <c r="P202" s="25">
        <f t="shared" si="6"/>
        <v>27992.244538569641</v>
      </c>
      <c r="Q202" s="25">
        <f t="array" aca="1" ref="Q202" ca="1">INDEX('Isaac 401k'!L:L,MATCH('Retirement Calculator'!A202,'Isaac 401k'!N:N,0),0)</f>
        <v>1861325.3044681142</v>
      </c>
      <c r="R202" s="25">
        <f t="array" aca="1" ref="R202" ca="1">INDEX('Lorri 401b'!L:L,MATCH('Retirement Calculator'!A202,'Lorri 401b'!N:N,0),0)</f>
        <v>4222169.4190385938</v>
      </c>
      <c r="S202" s="25">
        <f t="shared" ca="1" si="7"/>
        <v>6083494.7235067077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3525.4531757812501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7820.4732791855868</v>
      </c>
      <c r="K203" s="25">
        <f t="shared" si="4"/>
        <v>20171.771259384055</v>
      </c>
      <c r="L203" s="25"/>
      <c r="N203" s="25">
        <f>'Combined Retirement'!$C$18/12</f>
        <v>39153.069999999992</v>
      </c>
      <c r="O203" s="25">
        <f t="shared" si="5"/>
        <v>11160.82546143035</v>
      </c>
      <c r="P203" s="25">
        <f t="shared" si="6"/>
        <v>27992.244538569641</v>
      </c>
      <c r="Q203" s="25">
        <f t="array" aca="1" ref="Q203" ca="1">INDEX('Isaac 401k'!L:L,MATCH('Retirement Calculator'!A203,'Isaac 401k'!N:N,0),0)</f>
        <v>1861227.7679855491</v>
      </c>
      <c r="R203" s="25">
        <f t="array" aca="1" ref="R203" ca="1">INDEX('Lorri 401b'!L:L,MATCH('Retirement Calculator'!A203,'Lorri 401b'!N:N,0),0)</f>
        <v>4219505.9713116232</v>
      </c>
      <c r="S203" s="25">
        <f t="shared" ca="1" si="7"/>
        <v>6080733.7392971721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3525.4531757812501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7820.4732791855868</v>
      </c>
      <c r="K204" s="25">
        <f t="shared" si="4"/>
        <v>20171.771259384055</v>
      </c>
      <c r="L204" s="25"/>
      <c r="N204" s="25">
        <f>'Combined Retirement'!$C$18/12</f>
        <v>39153.069999999992</v>
      </c>
      <c r="O204" s="25">
        <f t="shared" si="5"/>
        <v>11160.82546143035</v>
      </c>
      <c r="P204" s="25">
        <f t="shared" si="6"/>
        <v>27992.244538569641</v>
      </c>
      <c r="Q204" s="25">
        <f t="array" aca="1" ref="Q204" ca="1">INDEX('Isaac 401k'!L:L,MATCH('Retirement Calculator'!A204,'Isaac 401k'!N:N,0),0)</f>
        <v>1861129.8251009732</v>
      </c>
      <c r="R204" s="25">
        <f t="array" aca="1" ref="R204" ca="1">INDEX('Lorri 401b'!L:L,MATCH('Retirement Calculator'!A204,'Lorri 401b'!N:N,0),0)</f>
        <v>4216831.42588579</v>
      </c>
      <c r="S204" s="25">
        <f t="shared" ca="1" si="7"/>
        <v>6077961.2509867633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3525.4531757812501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7820.4732791855868</v>
      </c>
      <c r="K205" s="25">
        <f t="shared" si="4"/>
        <v>20171.771259384055</v>
      </c>
      <c r="L205" s="25"/>
      <c r="N205" s="25">
        <f>'Combined Retirement'!$C$18/12</f>
        <v>39153.069999999992</v>
      </c>
      <c r="O205" s="25">
        <f t="shared" si="5"/>
        <v>11160.82546143035</v>
      </c>
      <c r="P205" s="25">
        <f t="shared" si="6"/>
        <v>27992.244538569641</v>
      </c>
      <c r="Q205" s="25">
        <f t="array" aca="1" ref="Q205" ca="1">INDEX('Isaac 401k'!L:L,MATCH('Retirement Calculator'!A205,'Isaac 401k'!N:N,0),0)</f>
        <v>1861031.4741210451</v>
      </c>
      <c r="R205" s="25">
        <f t="array" aca="1" ref="R205" ca="1">INDEX('Lorri 401b'!L:L,MATCH('Retirement Calculator'!A205,'Lorri 401b'!N:N,0),0)</f>
        <v>4214145.7365206825</v>
      </c>
      <c r="S205" s="25">
        <f t="shared" ca="1" si="7"/>
        <v>6075177.2106417278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3525.4531757812501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7820.4732791855868</v>
      </c>
      <c r="K206" s="25">
        <f t="shared" si="4"/>
        <v>20171.771259384055</v>
      </c>
      <c r="L206" s="25"/>
      <c r="N206" s="25">
        <f>'Combined Retirement'!$C$18/12</f>
        <v>39153.069999999992</v>
      </c>
      <c r="O206" s="25">
        <f t="shared" si="5"/>
        <v>11160.82546143035</v>
      </c>
      <c r="P206" s="25">
        <f t="shared" si="6"/>
        <v>27992.244538569641</v>
      </c>
      <c r="Q206" s="25">
        <f t="array" aca="1" ref="Q206" ca="1">INDEX('Isaac 401k'!L:L,MATCH('Retirement Calculator'!A206,'Isaac 401k'!N:N,0),0)</f>
        <v>1860932.7133453672</v>
      </c>
      <c r="R206" s="25">
        <f t="array" aca="1" ref="R206" ca="1">INDEX('Lorri 401b'!L:L,MATCH('Retirement Calculator'!A206,'Lorri 401b'!N:N,0),0)</f>
        <v>4211448.8567832205</v>
      </c>
      <c r="S206" s="25">
        <f t="shared" ca="1" si="7"/>
        <v>6072381.570128588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3525.4531757812501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7820.4732791855868</v>
      </c>
      <c r="K207" s="25">
        <f t="shared" si="4"/>
        <v>20171.771259384055</v>
      </c>
      <c r="L207" s="25"/>
      <c r="N207" s="25">
        <f>'Combined Retirement'!$C$18/12</f>
        <v>39153.069999999992</v>
      </c>
      <c r="O207" s="25">
        <f t="shared" si="5"/>
        <v>11160.82546143035</v>
      </c>
      <c r="P207" s="25">
        <f t="shared" si="6"/>
        <v>27992.244538569641</v>
      </c>
      <c r="Q207" s="25">
        <f t="array" aca="1" ref="Q207" ca="1">INDEX('Isaac 401k'!L:L,MATCH('Retirement Calculator'!A207,'Isaac 401k'!N:N,0),0)</f>
        <v>1860833.5410664573</v>
      </c>
      <c r="R207" s="25">
        <f t="array" aca="1" ref="R207" ca="1">INDEX('Lorri 401b'!L:L,MATCH('Retirement Calculator'!A207,'Lorri 401b'!N:N,0),0)</f>
        <v>4208740.7400468523</v>
      </c>
      <c r="S207" s="25">
        <f t="shared" ca="1" si="7"/>
        <v>6069574.2811133098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3525.4531757812501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7820.4732791855868</v>
      </c>
      <c r="K208" s="25">
        <f t="shared" si="4"/>
        <v>20171.771259384055</v>
      </c>
      <c r="L208" s="25"/>
      <c r="N208" s="25">
        <f>'Combined Retirement'!$C$18/12</f>
        <v>39153.069999999992</v>
      </c>
      <c r="O208" s="25">
        <f t="shared" si="5"/>
        <v>11160.82546143035</v>
      </c>
      <c r="P208" s="25">
        <f t="shared" si="6"/>
        <v>27992.244538569641</v>
      </c>
      <c r="Q208" s="25">
        <f t="array" aca="1" ref="Q208" ca="1">INDEX('Isaac 401k'!L:L,MATCH('Retirement Calculator'!A208,'Isaac 401k'!N:N,0),0)</f>
        <v>1860733.9555697187</v>
      </c>
      <c r="R208" s="25">
        <f t="array" aca="1" ref="R208" ca="1">INDEX('Lorri 401b'!L:L,MATCH('Retirement Calculator'!A208,'Lorri 401b'!N:N,0),0)</f>
        <v>4206021.3394907489</v>
      </c>
      <c r="S208" s="25">
        <f t="shared" ca="1" si="7"/>
        <v>6066755.2950604679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3525.4531757812501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7820.4732791855868</v>
      </c>
      <c r="K209" s="25">
        <f t="shared" si="4"/>
        <v>20171.771259384055</v>
      </c>
      <c r="L209" s="25"/>
      <c r="N209" s="25">
        <f>'Combined Retirement'!$C$18/12</f>
        <v>39153.069999999992</v>
      </c>
      <c r="O209" s="25">
        <f t="shared" si="5"/>
        <v>11160.82546143035</v>
      </c>
      <c r="P209" s="25">
        <f t="shared" si="6"/>
        <v>27992.244538569641</v>
      </c>
      <c r="Q209" s="25">
        <f t="array" aca="1" ref="Q209" ca="1">INDEX('Isaac 401k'!L:L,MATCH('Retirement Calculator'!A209,'Isaac 401k'!N:N,0),0)</f>
        <v>1860633.9551334104</v>
      </c>
      <c r="R209" s="25">
        <f t="array" aca="1" ref="R209" ca="1">INDEX('Lorri 401b'!L:L,MATCH('Retirement Calculator'!A209,'Lorri 401b'!N:N,0),0)</f>
        <v>4203290.6080989949</v>
      </c>
      <c r="S209" s="25">
        <f t="shared" ca="1" si="7"/>
        <v>6063924.5632324051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3525.4531757812501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7820.4732791855868</v>
      </c>
      <c r="K210" s="25">
        <f t="shared" si="4"/>
        <v>20171.771259384055</v>
      </c>
      <c r="L210" s="25"/>
      <c r="N210" s="25">
        <f>'Combined Retirement'!$C$18/12</f>
        <v>39153.069999999992</v>
      </c>
      <c r="O210" s="25">
        <f t="shared" si="5"/>
        <v>11160.82546143035</v>
      </c>
      <c r="P210" s="25">
        <f t="shared" si="6"/>
        <v>27992.244538569641</v>
      </c>
      <c r="Q210" s="25">
        <f t="array" aca="1" ref="Q210" ca="1">INDEX('Isaac 401k'!L:L,MATCH('Retirement Calculator'!A210,'Isaac 401k'!N:N,0),0)</f>
        <v>1860533.5380286174</v>
      </c>
      <c r="R210" s="25">
        <f t="array" aca="1" ref="R210" ca="1">INDEX('Lorri 401b'!L:L,MATCH('Retirement Calculator'!A210,'Lorri 401b'!N:N,0),0)</f>
        <v>4200548.4986597756</v>
      </c>
      <c r="S210" s="25">
        <f t="shared" ca="1" si="7"/>
        <v>6061082.036688393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3525.4531757812501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7820.4732791855868</v>
      </c>
      <c r="K211" s="25">
        <f t="shared" si="4"/>
        <v>20171.771259384055</v>
      </c>
      <c r="L211" s="25"/>
      <c r="N211" s="25">
        <f>'Combined Retirement'!$C$18/12</f>
        <v>39153.069999999992</v>
      </c>
      <c r="O211" s="25">
        <f t="shared" si="5"/>
        <v>11160.82546143035</v>
      </c>
      <c r="P211" s="25">
        <f t="shared" si="6"/>
        <v>27992.244538569641</v>
      </c>
      <c r="Q211" s="25">
        <f t="array" aca="1" ref="Q211" ca="1">INDEX('Isaac 401k'!L:L,MATCH('Retirement Calculator'!A211,'Isaac 401k'!N:N,0),0)</f>
        <v>1860432.702519221</v>
      </c>
      <c r="R211" s="25">
        <f t="array" aca="1" ref="R211" ca="1">INDEX('Lorri 401b'!L:L,MATCH('Retirement Calculator'!A211,'Lorri 401b'!N:N,0),0)</f>
        <v>4197794.9637645595</v>
      </c>
      <c r="S211" s="25">
        <f t="shared" ca="1" si="7"/>
        <v>6058227.6662837807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3525.4531757812501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7820.4732791855868</v>
      </c>
      <c r="K212" s="25">
        <f t="shared" si="4"/>
        <v>20171.771259384055</v>
      </c>
      <c r="L212" s="25"/>
      <c r="N212" s="25">
        <f>'Combined Retirement'!$C$18/12</f>
        <v>39153.069999999992</v>
      </c>
      <c r="O212" s="25">
        <f t="shared" si="5"/>
        <v>11160.82546143035</v>
      </c>
      <c r="P212" s="25">
        <f t="shared" si="6"/>
        <v>27992.244538569641</v>
      </c>
      <c r="Q212" s="25">
        <f t="array" aca="1" ref="Q212" ca="1">INDEX('Isaac 401k'!L:L,MATCH('Retirement Calculator'!A212,'Isaac 401k'!N:N,0),0)</f>
        <v>1860331.446861869</v>
      </c>
      <c r="R212" s="25">
        <f t="array" aca="1" ref="R212" ca="1">INDEX('Lorri 401b'!L:L,MATCH('Retirement Calculator'!A212,'Lorri 401b'!N:N,0),0)</f>
        <v>4195029.9558072798</v>
      </c>
      <c r="S212" s="25">
        <f t="shared" ca="1" si="7"/>
        <v>6055361.4026691485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3525.4531757812501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7820.4732791855868</v>
      </c>
      <c r="K213" s="25">
        <f t="shared" si="4"/>
        <v>20171.771259384055</v>
      </c>
      <c r="L213" s="25"/>
      <c r="N213" s="25">
        <f>'Combined Retirement'!$C$18/12</f>
        <v>39153.069999999992</v>
      </c>
      <c r="O213" s="25">
        <f t="shared" si="5"/>
        <v>11160.82546143035</v>
      </c>
      <c r="P213" s="25">
        <f t="shared" si="6"/>
        <v>27992.244538569641</v>
      </c>
      <c r="Q213" s="25">
        <f t="array" aca="1" ref="Q213" ca="1">INDEX('Isaac 401k'!L:L,MATCH('Retirement Calculator'!A213,'Isaac 401k'!N:N,0),0)</f>
        <v>1860229.7693059444</v>
      </c>
      <c r="R213" s="25">
        <f t="array" aca="1" ref="R213" ca="1">INDEX('Lorri 401b'!L:L,MATCH('Retirement Calculator'!A213,'Lorri 401b'!N:N,0),0)</f>
        <v>4192253.426983512</v>
      </c>
      <c r="S213" s="25">
        <f t="shared" ca="1" si="7"/>
        <v>6052483.1962894564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3525.4531757812501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7820.4732791855868</v>
      </c>
      <c r="K214" s="25">
        <f t="shared" si="4"/>
        <v>20171.771259384055</v>
      </c>
      <c r="L214" s="25"/>
      <c r="N214" s="25">
        <f>'Combined Retirement'!$C$18/12</f>
        <v>39153.069999999992</v>
      </c>
      <c r="O214" s="25">
        <f t="shared" si="5"/>
        <v>11160.82546143035</v>
      </c>
      <c r="P214" s="25">
        <f t="shared" si="6"/>
        <v>27992.244538569641</v>
      </c>
      <c r="Q214" s="25">
        <f t="array" aca="1" ref="Q214" ca="1">INDEX('Isaac 401k'!L:L,MATCH('Retirement Calculator'!A214,'Isaac 401k'!N:N,0),0)</f>
        <v>1860127.668093537</v>
      </c>
      <c r="R214" s="25">
        <f t="array" aca="1" ref="R214" ca="1">INDEX('Lorri 401b'!L:L,MATCH('Retirement Calculator'!A214,'Lorri 401b'!N:N,0),0)</f>
        <v>4189465.329289645</v>
      </c>
      <c r="S214" s="25">
        <f t="shared" ca="1" si="7"/>
        <v>6049592.9973831819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3525.4531757812501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7820.4732791855868</v>
      </c>
      <c r="K215" s="25">
        <f t="shared" si="4"/>
        <v>20171.771259384055</v>
      </c>
      <c r="L215" s="25"/>
      <c r="N215" s="25">
        <f>'Combined Retirement'!$C$18/12</f>
        <v>39153.069999999992</v>
      </c>
      <c r="O215" s="25">
        <f t="shared" si="5"/>
        <v>11160.82546143035</v>
      </c>
      <c r="P215" s="25">
        <f t="shared" si="6"/>
        <v>27992.244538569641</v>
      </c>
      <c r="Q215" s="25">
        <f t="array" aca="1" ref="Q215" ca="1">INDEX('Isaac 401k'!L:L,MATCH('Retirement Calculator'!A215,'Isaac 401k'!N:N,0),0)</f>
        <v>1860025.1414594112</v>
      </c>
      <c r="R215" s="25">
        <f t="array" aca="1" ref="R215" ca="1">INDEX('Lorri 401b'!L:L,MATCH('Retirement Calculator'!A215,'Lorri 401b'!N:N,0),0)</f>
        <v>4186665.6145220534</v>
      </c>
      <c r="S215" s="25">
        <f t="shared" ca="1" si="7"/>
        <v>6046690.7559814649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3525.4531757812501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7820.4732791855868</v>
      </c>
      <c r="K216" s="25">
        <f t="shared" si="4"/>
        <v>20171.771259384055</v>
      </c>
      <c r="L216" s="25"/>
      <c r="N216" s="25">
        <f>'Combined Retirement'!$C$18/12</f>
        <v>39153.069999999992</v>
      </c>
      <c r="O216" s="25">
        <f t="shared" si="5"/>
        <v>11160.82546143035</v>
      </c>
      <c r="P216" s="25">
        <f t="shared" si="6"/>
        <v>27992.244538569641</v>
      </c>
      <c r="Q216" s="25">
        <f t="array" aca="1" ref="Q216" ca="1">INDEX('Isaac 401k'!L:L,MATCH('Retirement Calculator'!A216,'Isaac 401k'!N:N,0),0)</f>
        <v>1859922.1876309766</v>
      </c>
      <c r="R216" s="25">
        <f t="array" aca="1" ref="R216" ca="1">INDEX('Lorri 401b'!L:L,MATCH('Retirement Calculator'!A216,'Lorri 401b'!N:N,0),0)</f>
        <v>4183854.2342762635</v>
      </c>
      <c r="S216" s="25">
        <f t="shared" ca="1" si="7"/>
        <v>6043776.4219072405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3525.4531757812501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7820.4732791855868</v>
      </c>
      <c r="K217" s="25">
        <f t="shared" si="4"/>
        <v>20171.771259384055</v>
      </c>
      <c r="L217" s="25"/>
      <c r="N217" s="25">
        <f>'Combined Retirement'!$C$18/12</f>
        <v>39153.069999999992</v>
      </c>
      <c r="O217" s="25">
        <f t="shared" si="5"/>
        <v>11160.82546143035</v>
      </c>
      <c r="P217" s="25">
        <f t="shared" si="6"/>
        <v>27992.244538569641</v>
      </c>
      <c r="Q217" s="25">
        <f t="array" aca="1" ref="Q217" ca="1">INDEX('Isaac 401k'!L:L,MATCH('Retirement Calculator'!A217,'Isaac 401k'!N:N,0),0)</f>
        <v>1859818.8048282568</v>
      </c>
      <c r="R217" s="25">
        <f t="array" aca="1" ref="R217" ca="1">INDEX('Lorri 401b'!L:L,MATCH('Retirement Calculator'!A217,'Lorri 401b'!N:N,0),0)</f>
        <v>4181031.1399461161</v>
      </c>
      <c r="S217" s="25">
        <f t="shared" ca="1" si="7"/>
        <v>6040849.9447743725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3525.4531757812501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7820.4732791855868</v>
      </c>
      <c r="K218" s="25">
        <f t="shared" si="4"/>
        <v>20171.771259384055</v>
      </c>
      <c r="L218" s="25"/>
      <c r="N218" s="25">
        <f>'Combined Retirement'!$C$18/12</f>
        <v>39153.069999999992</v>
      </c>
      <c r="O218" s="25">
        <f t="shared" si="5"/>
        <v>11160.82546143035</v>
      </c>
      <c r="P218" s="25">
        <f t="shared" si="6"/>
        <v>27992.244538569641</v>
      </c>
      <c r="Q218" s="25">
        <f t="array" aca="1" ref="Q218" ca="1">INDEX('Isaac 401k'!L:L,MATCH('Retirement Calculator'!A218,'Isaac 401k'!N:N,0),0)</f>
        <v>1859714.991263859</v>
      </c>
      <c r="R218" s="25">
        <f t="array" aca="1" ref="R218" ca="1">INDEX('Lorri 401b'!L:L,MATCH('Retirement Calculator'!A218,'Lorri 401b'!N:N,0),0)</f>
        <v>4178196.2827229267</v>
      </c>
      <c r="S218" s="25">
        <f t="shared" ca="1" si="7"/>
        <v>6037911.2739867857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3525.4531757812501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7820.4732791855868</v>
      </c>
      <c r="K219" s="25">
        <f t="shared" si="4"/>
        <v>20171.771259384055</v>
      </c>
      <c r="L219" s="25"/>
      <c r="N219" s="25">
        <f>'Combined Retirement'!$C$18/12</f>
        <v>39153.069999999992</v>
      </c>
      <c r="O219" s="25">
        <f t="shared" si="5"/>
        <v>11160.82546143035</v>
      </c>
      <c r="P219" s="25">
        <f t="shared" si="6"/>
        <v>27992.244538569641</v>
      </c>
      <c r="Q219" s="25">
        <f t="array" aca="1" ref="Q219" ca="1">INDEX('Isaac 401k'!L:L,MATCH('Retirement Calculator'!A219,'Isaac 401k'!N:N,0),0)</f>
        <v>1859610.7451429428</v>
      </c>
      <c r="R219" s="25">
        <f t="array" aca="1" ref="R219" ca="1">INDEX('Lorri 401b'!L:L,MATCH('Retirement Calculator'!A219,'Lorri 401b'!N:N,0),0)</f>
        <v>4175349.6135946405</v>
      </c>
      <c r="S219" s="25">
        <f t="shared" ca="1" si="7"/>
        <v>6034960.3587375833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3525.4531757812501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7820.4732791855868</v>
      </c>
      <c r="K220" s="25">
        <f t="shared" si="4"/>
        <v>20171.771259384055</v>
      </c>
      <c r="L220" s="25"/>
      <c r="N220" s="25">
        <f>'Combined Retirement'!$C$18/12</f>
        <v>39153.069999999992</v>
      </c>
      <c r="O220" s="25">
        <f t="shared" si="5"/>
        <v>11160.82546143035</v>
      </c>
      <c r="P220" s="25">
        <f t="shared" si="6"/>
        <v>27992.244538569641</v>
      </c>
      <c r="Q220" s="25">
        <f t="array" aca="1" ref="Q220" ca="1">INDEX('Isaac 401k'!L:L,MATCH('Retirement Calculator'!A220,'Isaac 401k'!N:N,0),0)</f>
        <v>1859506.0646631895</v>
      </c>
      <c r="R220" s="25">
        <f t="array" aca="1" ref="R220" ca="1">INDEX('Lorri 401b'!L:L,MATCH('Retirement Calculator'!A220,'Lorri 401b'!N:N,0),0)</f>
        <v>4172491.0833449867</v>
      </c>
      <c r="S220" s="25">
        <f t="shared" ca="1" si="7"/>
        <v>6031997.1480081761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3525.4531757812501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7820.4732791855868</v>
      </c>
      <c r="K221" s="25">
        <f t="shared" si="4"/>
        <v>20171.771259384055</v>
      </c>
      <c r="L221" s="25"/>
      <c r="N221" s="25">
        <f>'Combined Retirement'!$C$18/12</f>
        <v>39153.069999999992</v>
      </c>
      <c r="O221" s="25">
        <f t="shared" si="5"/>
        <v>11160.82546143035</v>
      </c>
      <c r="P221" s="25">
        <f t="shared" si="6"/>
        <v>27992.244538569641</v>
      </c>
      <c r="Q221" s="25">
        <f t="array" aca="1" ref="Q221" ca="1">INDEX('Isaac 401k'!L:L,MATCH('Retirement Calculator'!A221,'Isaac 401k'!N:N,0),0)</f>
        <v>1859400.9480147706</v>
      </c>
      <c r="R221" s="25">
        <f t="array" aca="1" ref="R221" ca="1">INDEX('Lorri 401b'!L:L,MATCH('Retirement Calculator'!A221,'Lorri 401b'!N:N,0),0)</f>
        <v>4169620.6425526259</v>
      </c>
      <c r="S221" s="25">
        <f t="shared" ca="1" si="7"/>
        <v>6029021.590567397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3525.4531757812501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7820.4732791855868</v>
      </c>
      <c r="K222" s="25">
        <f t="shared" si="4"/>
        <v>20171.771259384055</v>
      </c>
      <c r="L222" s="25"/>
      <c r="N222" s="25">
        <f>'Combined Retirement'!$C$18/12</f>
        <v>39153.069999999992</v>
      </c>
      <c r="O222" s="25">
        <f t="shared" si="5"/>
        <v>11160.82546143035</v>
      </c>
      <c r="P222" s="25">
        <f t="shared" si="6"/>
        <v>27992.244538569641</v>
      </c>
      <c r="Q222" s="25">
        <f t="array" aca="1" ref="Q222" ca="1">INDEX('Isaac 401k'!L:L,MATCH('Retirement Calculator'!A222,'Isaac 401k'!N:N,0),0)</f>
        <v>1859295.3933803167</v>
      </c>
      <c r="R222" s="25">
        <f t="array" aca="1" ref="R222" ca="1">INDEX('Lorri 401b'!L:L,MATCH('Retirement Calculator'!A222,'Lorri 401b'!N:N,0),0)</f>
        <v>4166738.2415902968</v>
      </c>
      <c r="S222" s="25">
        <f t="shared" ca="1" si="7"/>
        <v>6026033.6349706138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3525.4531757812501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7820.4732791855868</v>
      </c>
      <c r="K223" s="25">
        <f t="shared" si="4"/>
        <v>20171.771259384055</v>
      </c>
      <c r="L223" s="25"/>
      <c r="N223" s="25">
        <f>'Combined Retirement'!$C$18/12</f>
        <v>39153.069999999992</v>
      </c>
      <c r="O223" s="25">
        <f t="shared" si="5"/>
        <v>11160.82546143035</v>
      </c>
      <c r="P223" s="25">
        <f t="shared" si="6"/>
        <v>27992.244538569641</v>
      </c>
      <c r="Q223" s="25">
        <f t="array" aca="1" ref="Q223" ca="1">INDEX('Isaac 401k'!L:L,MATCH('Retirement Calculator'!A223,'Isaac 401k'!N:N,0),0)</f>
        <v>1859189.3989348859</v>
      </c>
      <c r="R223" s="25">
        <f t="array" aca="1" ref="R223" ca="1">INDEX('Lorri 401b'!L:L,MATCH('Retirement Calculator'!A223,'Lorri 401b'!N:N,0),0)</f>
        <v>4163843.8306239583</v>
      </c>
      <c r="S223" s="25">
        <f t="shared" ca="1" si="7"/>
        <v>6023033.2295588441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3525.4531757812501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7820.4732791855868</v>
      </c>
      <c r="K224" s="25">
        <f t="shared" si="4"/>
        <v>20171.771259384055</v>
      </c>
      <c r="L224" s="25"/>
      <c r="N224" s="25">
        <f>'Combined Retirement'!$C$18/12</f>
        <v>39153.069999999992</v>
      </c>
      <c r="O224" s="25">
        <f t="shared" si="5"/>
        <v>11160.82546143035</v>
      </c>
      <c r="P224" s="25">
        <f t="shared" si="6"/>
        <v>27992.244538569641</v>
      </c>
      <c r="Q224" s="25">
        <f t="array" aca="1" ref="Q224" ca="1">INDEX('Isaac 401k'!L:L,MATCH('Retirement Calculator'!A224,'Isaac 401k'!N:N,0),0)</f>
        <v>1859082.9628459325</v>
      </c>
      <c r="R224" s="25">
        <f t="array" aca="1" ref="R224" ca="1">INDEX('Lorri 401b'!L:L,MATCH('Retirement Calculator'!A224,'Lorri 401b'!N:N,0),0)</f>
        <v>4160937.3596119266</v>
      </c>
      <c r="S224" s="25">
        <f t="shared" ca="1" si="7"/>
        <v>6020020.3224578593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3525.4531757812501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7820.4732791855868</v>
      </c>
      <c r="K225" s="25">
        <f t="shared" si="4"/>
        <v>20171.771259384055</v>
      </c>
      <c r="L225" s="25"/>
      <c r="N225" s="25">
        <f>'Combined Retirement'!$C$18/12</f>
        <v>39153.069999999992</v>
      </c>
      <c r="O225" s="25">
        <f t="shared" si="5"/>
        <v>11160.82546143035</v>
      </c>
      <c r="P225" s="25">
        <f t="shared" si="6"/>
        <v>27992.244538569641</v>
      </c>
      <c r="Q225" s="25">
        <f t="array" aca="1" ref="Q225" ca="1">INDEX('Isaac 401k'!L:L,MATCH('Retirement Calculator'!A225,'Isaac 401k'!N:N,0),0)</f>
        <v>1858976.0832732751</v>
      </c>
      <c r="R225" s="25">
        <f t="array" aca="1" ref="R225" ca="1">INDEX('Lorri 401b'!L:L,MATCH('Retirement Calculator'!A225,'Lorri 401b'!N:N,0),0)</f>
        <v>4158018.7783040111</v>
      </c>
      <c r="S225" s="25">
        <f t="shared" ca="1" si="7"/>
        <v>6016994.8615772864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3525.4531757812501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7820.4732791855868</v>
      </c>
      <c r="K226" s="25">
        <f t="shared" si="4"/>
        <v>20171.771259384055</v>
      </c>
      <c r="L226" s="25"/>
      <c r="N226" s="25">
        <f>'Combined Retirement'!$C$18/12</f>
        <v>39153.069999999992</v>
      </c>
      <c r="O226" s="25">
        <f t="shared" si="5"/>
        <v>11160.82546143035</v>
      </c>
      <c r="P226" s="25">
        <f t="shared" si="6"/>
        <v>27992.244538569641</v>
      </c>
      <c r="Q226" s="25">
        <f t="array" aca="1" ref="Q226" ca="1">INDEX('Isaac 401k'!L:L,MATCH('Retirement Calculator'!A226,'Isaac 401k'!N:N,0),0)</f>
        <v>1858868.7583690649</v>
      </c>
      <c r="R226" s="25">
        <f t="array" aca="1" ref="R226" ca="1">INDEX('Lorri 401b'!L:L,MATCH('Retirement Calculator'!A226,'Lorri 401b'!N:N,0),0)</f>
        <v>4155088.0362406461</v>
      </c>
      <c r="S226" s="25">
        <f t="shared" ca="1" si="7"/>
        <v>6013956.7946097106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3525.4531757812501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7820.4732791855868</v>
      </c>
      <c r="K227" s="25">
        <f t="shared" si="4"/>
        <v>20171.771259384055</v>
      </c>
      <c r="L227" s="25"/>
      <c r="N227" s="25">
        <f>'Combined Retirement'!$C$18/12</f>
        <v>39153.069999999992</v>
      </c>
      <c r="O227" s="25">
        <f t="shared" si="5"/>
        <v>11160.82546143035</v>
      </c>
      <c r="P227" s="25">
        <f t="shared" si="6"/>
        <v>27992.244538569641</v>
      </c>
      <c r="Q227" s="25">
        <f t="array" aca="1" ref="Q227" ca="1">INDEX('Isaac 401k'!L:L,MATCH('Retirement Calculator'!A227,'Isaac 401k'!N:N,0),0)</f>
        <v>1858760.9862777537</v>
      </c>
      <c r="R227" s="25">
        <f t="array" aca="1" ref="R227" ca="1">INDEX('Lorri 401b'!L:L,MATCH('Retirement Calculator'!A227,'Lorri 401b'!N:N,0),0)</f>
        <v>4152145.0827520173</v>
      </c>
      <c r="S227" s="25">
        <f t="shared" ca="1" si="7"/>
        <v>6010906.0690297708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3525.4531757812501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7820.4732791855868</v>
      </c>
      <c r="K228" s="25">
        <f t="shared" si="4"/>
        <v>20171.771259384055</v>
      </c>
      <c r="L228" s="25"/>
      <c r="N228" s="25">
        <f>'Combined Retirement'!$C$18/12</f>
        <v>39153.069999999992</v>
      </c>
      <c r="O228" s="25">
        <f t="shared" si="5"/>
        <v>11160.82546143035</v>
      </c>
      <c r="P228" s="25">
        <f t="shared" si="6"/>
        <v>27992.244538569641</v>
      </c>
      <c r="Q228" s="25">
        <f t="array" aca="1" ref="Q228" ca="1">INDEX('Isaac 401k'!L:L,MATCH('Retirement Calculator'!A228,'Isaac 401k'!N:N,0),0)</f>
        <v>1858652.7651360622</v>
      </c>
      <c r="R228" s="25">
        <f t="array" aca="1" ref="R228" ca="1">INDEX('Lorri 401b'!L:L,MATCH('Retirement Calculator'!A228,'Lorri 401b'!N:N,0),0)</f>
        <v>4149189.8669571858</v>
      </c>
      <c r="S228" s="25">
        <f t="shared" ca="1" si="7"/>
        <v>6007842.632093248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3525.4531757812501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7820.4732791855868</v>
      </c>
      <c r="K229" s="25">
        <f t="shared" si="4"/>
        <v>20171.771259384055</v>
      </c>
      <c r="L229" s="25"/>
      <c r="N229" s="25">
        <f>'Combined Retirement'!$C$18/12</f>
        <v>39153.069999999992</v>
      </c>
      <c r="O229" s="25">
        <f t="shared" si="5"/>
        <v>11160.82546143035</v>
      </c>
      <c r="P229" s="25">
        <f t="shared" si="6"/>
        <v>27992.244538569641</v>
      </c>
      <c r="Q229" s="25">
        <f t="array" aca="1" ref="Q229" ca="1">INDEX('Isaac 401k'!L:L,MATCH('Retirement Calculator'!A229,'Isaac 401k'!N:N,0),0)</f>
        <v>1858544.0930729469</v>
      </c>
      <c r="R229" s="25">
        <f t="array" aca="1" ref="R229" ca="1">INDEX('Lorri 401b'!L:L,MATCH('Retirement Calculator'!A229,'Lorri 401b'!N:N,0),0)</f>
        <v>4146222.3377632089</v>
      </c>
      <c r="S229" s="25">
        <f t="shared" ca="1" si="7"/>
        <v>6004766.430836156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3525.4531757812501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7820.4732791855868</v>
      </c>
      <c r="K230" s="25">
        <f t="shared" si="4"/>
        <v>20171.771259384055</v>
      </c>
      <c r="L230" s="25"/>
      <c r="N230" s="25">
        <f>'Combined Retirement'!$C$18/12</f>
        <v>39153.069999999992</v>
      </c>
      <c r="O230" s="25">
        <f t="shared" si="5"/>
        <v>11160.82546143035</v>
      </c>
      <c r="P230" s="25">
        <f t="shared" si="6"/>
        <v>27992.244538569641</v>
      </c>
      <c r="Q230" s="25">
        <f t="array" aca="1" ref="Q230" ca="1">INDEX('Isaac 401k'!L:L,MATCH('Retirement Calculator'!A230,'Isaac 401k'!N:N,0),0)</f>
        <v>1858434.9682095686</v>
      </c>
      <c r="R230" s="25">
        <f t="array" aca="1" ref="R230" ca="1">INDEX('Lorri 401b'!L:L,MATCH('Retirement Calculator'!A230,'Lorri 401b'!N:N,0),0)</f>
        <v>4143242.4438642571</v>
      </c>
      <c r="S230" s="25">
        <f t="shared" ca="1" si="7"/>
        <v>6001677.4120738255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3525.4531757812501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7820.4732791855868</v>
      </c>
      <c r="K231" s="25">
        <f t="shared" si="4"/>
        <v>20171.771259384055</v>
      </c>
      <c r="L231" s="25"/>
      <c r="N231" s="25">
        <f>'Combined Retirement'!$C$18/12</f>
        <v>39153.069999999992</v>
      </c>
      <c r="O231" s="25">
        <f t="shared" si="5"/>
        <v>11160.82546143035</v>
      </c>
      <c r="P231" s="25">
        <f t="shared" si="6"/>
        <v>27992.244538569641</v>
      </c>
      <c r="Q231" s="25">
        <f t="array" aca="1" ref="Q231" ca="1">INDEX('Isaac 401k'!L:L,MATCH('Retirement Calculator'!A231,'Isaac 401k'!N:N,0),0)</f>
        <v>1858325.3886592595</v>
      </c>
      <c r="R231" s="25">
        <f t="array" aca="1" ref="R231" ca="1">INDEX('Lorri 401b'!L:L,MATCH('Retirement Calculator'!A231,'Lorri 401b'!N:N,0),0)</f>
        <v>4140250.1337407264</v>
      </c>
      <c r="S231" s="25">
        <f t="shared" ca="1" si="7"/>
        <v>5998575.5223999862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3525.4531757812501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7820.4732791855868</v>
      </c>
      <c r="K232" s="25">
        <f t="shared" si="4"/>
        <v>20171.771259384055</v>
      </c>
      <c r="L232" s="25"/>
      <c r="N232" s="25">
        <f>'Combined Retirement'!$C$18/12</f>
        <v>39153.069999999992</v>
      </c>
      <c r="O232" s="25">
        <f t="shared" si="5"/>
        <v>11160.82546143035</v>
      </c>
      <c r="P232" s="25">
        <f t="shared" si="6"/>
        <v>27992.244538569641</v>
      </c>
      <c r="Q232" s="25">
        <f t="array" aca="1" ref="Q232" ca="1">INDEX('Isaac 401k'!L:L,MATCH('Retirement Calculator'!A232,'Isaac 401k'!N:N,0),0)</f>
        <v>1858215.3525274908</v>
      </c>
      <c r="R232" s="25">
        <f t="array" aca="1" ref="R232" ca="1">INDEX('Lorri 401b'!L:L,MATCH('Retirement Calculator'!A232,'Lorri 401b'!N:N,0),0)</f>
        <v>4137245.3556583477</v>
      </c>
      <c r="S232" s="25">
        <f t="shared" ca="1" si="7"/>
        <v>5995460.7081858385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3525.4531757812501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7820.4732791855868</v>
      </c>
      <c r="K233" s="25">
        <f t="shared" si="4"/>
        <v>20171.771259384055</v>
      </c>
      <c r="L233" s="25"/>
      <c r="N233" s="25">
        <f>'Combined Retirement'!$C$18/12</f>
        <v>39153.069999999992</v>
      </c>
      <c r="O233" s="25">
        <f t="shared" si="5"/>
        <v>11160.82546143035</v>
      </c>
      <c r="P233" s="25">
        <f t="shared" si="6"/>
        <v>27992.244538569641</v>
      </c>
      <c r="Q233" s="25">
        <f t="array" aca="1" ref="Q233" ca="1">INDEX('Isaac 401k'!L:L,MATCH('Retirement Calculator'!A233,'Isaac 401k'!N:N,0),0)</f>
        <v>1858104.8579118398</v>
      </c>
      <c r="R233" s="25">
        <f t="array" aca="1" ref="R233" ca="1">INDEX('Lorri 401b'!L:L,MATCH('Retirement Calculator'!A233,'Lorri 401b'!N:N,0),0)</f>
        <v>4134228.0576672927</v>
      </c>
      <c r="S233" s="25">
        <f t="shared" ca="1" si="7"/>
        <v>5992332.9155791327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3525.4531757812501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7820.4732791855868</v>
      </c>
      <c r="K234" s="25">
        <f t="shared" si="4"/>
        <v>20171.771259384055</v>
      </c>
      <c r="L234" s="25"/>
      <c r="N234" s="25">
        <f>'Combined Retirement'!$C$18/12</f>
        <v>39153.069999999992</v>
      </c>
      <c r="O234" s="25">
        <f t="shared" si="5"/>
        <v>11160.82546143035</v>
      </c>
      <c r="P234" s="25">
        <f t="shared" si="6"/>
        <v>27992.244538569641</v>
      </c>
      <c r="Q234" s="25">
        <f t="array" aca="1" ref="Q234" ca="1">INDEX('Isaac 401k'!L:L,MATCH('Retirement Calculator'!A234,'Isaac 401k'!N:N,0),0)</f>
        <v>1857993.902901957</v>
      </c>
      <c r="R234" s="25">
        <f t="array" aca="1" ref="R234" ca="1">INDEX('Lorri 401b'!L:L,MATCH('Retirement Calculator'!A234,'Lorri 401b'!N:N,0),0)</f>
        <v>4131198.1876012748</v>
      </c>
      <c r="S234" s="25">
        <f t="shared" ca="1" si="7"/>
        <v>5989192.0905032316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3525.4531757812501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7820.4732791855868</v>
      </c>
      <c r="K235" s="25">
        <f t="shared" si="4"/>
        <v>20171.771259384055</v>
      </c>
      <c r="L235" s="25"/>
      <c r="N235" s="25">
        <f>'Combined Retirement'!$C$18/12</f>
        <v>39153.069999999992</v>
      </c>
      <c r="O235" s="25">
        <f t="shared" si="5"/>
        <v>11160.82546143035</v>
      </c>
      <c r="P235" s="25">
        <f t="shared" si="6"/>
        <v>27992.244538569641</v>
      </c>
      <c r="Q235" s="25">
        <f t="array" aca="1" ref="Q235" ca="1">INDEX('Isaac 401k'!L:L,MATCH('Retirement Calculator'!A235,'Isaac 401k'!N:N,0),0)</f>
        <v>1857882.485579533</v>
      </c>
      <c r="R235" s="25">
        <f t="array" aca="1" ref="R235" ca="1">INDEX('Lorri 401b'!L:L,MATCH('Retirement Calculator'!A235,'Lorri 401b'!N:N,0),0)</f>
        <v>4128155.6930766483</v>
      </c>
      <c r="S235" s="25">
        <f t="shared" ca="1" si="7"/>
        <v>5986038.1786561813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3525.4531757812501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7820.4732791855868</v>
      </c>
      <c r="K236" s="25">
        <f t="shared" si="4"/>
        <v>20171.771259384055</v>
      </c>
      <c r="L236" s="25"/>
      <c r="N236" s="25">
        <f>'Combined Retirement'!$C$18/12</f>
        <v>39153.069999999992</v>
      </c>
      <c r="O236" s="25">
        <f t="shared" si="5"/>
        <v>11160.82546143035</v>
      </c>
      <c r="P236" s="25">
        <f t="shared" si="6"/>
        <v>27992.244538569641</v>
      </c>
      <c r="Q236" s="25">
        <f t="array" aca="1" ref="Q236" ca="1">INDEX('Isaac 401k'!L:L,MATCH('Retirement Calculator'!A236,'Isaac 401k'!N:N,0),0)</f>
        <v>1857770.6040182656</v>
      </c>
      <c r="R236" s="25">
        <f t="array" aca="1" ref="R236" ca="1">INDEX('Lorri 401b'!L:L,MATCH('Retirement Calculator'!A236,'Lorri 401b'!N:N,0),0)</f>
        <v>4125100.5214915029</v>
      </c>
      <c r="S236" s="25">
        <f t="shared" ca="1" si="7"/>
        <v>5982871.1255097687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3525.4531757812501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7820.4732791855868</v>
      </c>
      <c r="K237" s="25">
        <f t="shared" si="4"/>
        <v>20171.771259384055</v>
      </c>
      <c r="L237" s="25"/>
      <c r="N237" s="25">
        <f>'Combined Retirement'!$C$18/12</f>
        <v>39153.069999999992</v>
      </c>
      <c r="O237" s="25">
        <f t="shared" si="5"/>
        <v>11160.82546143035</v>
      </c>
      <c r="P237" s="25">
        <f t="shared" si="6"/>
        <v>27992.244538569641</v>
      </c>
      <c r="Q237" s="25">
        <f t="array" aca="1" ref="Q237" ca="1">INDEX('Isaac 401k'!L:L,MATCH('Retirement Calculator'!A237,'Isaac 401k'!N:N,0),0)</f>
        <v>1857658.2562838262</v>
      </c>
      <c r="R237" s="25">
        <f t="array" aca="1" ref="R237" ca="1">INDEX('Lorri 401b'!L:L,MATCH('Retirement Calculator'!A237,'Lorri 401b'!N:N,0),0)</f>
        <v>4122032.6200247523</v>
      </c>
      <c r="S237" s="25">
        <f t="shared" ca="1" si="7"/>
        <v>5979690.876308579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3525.4531757812501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7820.4732791855868</v>
      </c>
      <c r="K238" s="25">
        <f t="shared" si="4"/>
        <v>20171.771259384055</v>
      </c>
      <c r="L238" s="25"/>
      <c r="N238" s="25">
        <f>'Combined Retirement'!$C$18/12</f>
        <v>39153.069999999992</v>
      </c>
      <c r="O238" s="25">
        <f t="shared" si="5"/>
        <v>11160.82546143035</v>
      </c>
      <c r="P238" s="25">
        <f t="shared" si="6"/>
        <v>27992.244538569641</v>
      </c>
      <c r="Q238" s="25">
        <f t="array" aca="1" ref="Q238" ca="1">INDEX('Isaac 401k'!L:L,MATCH('Retirement Calculator'!A238,'Isaac 401k'!N:N,0),0)</f>
        <v>1857545.4404338265</v>
      </c>
      <c r="R238" s="25">
        <f t="array" aca="1" ref="R238" ca="1">INDEX('Lorri 401b'!L:L,MATCH('Retirement Calculator'!A238,'Lorri 401b'!N:N,0),0)</f>
        <v>4118951.935635224</v>
      </c>
      <c r="S238" s="25">
        <f t="shared" ca="1" si="7"/>
        <v>5976497.3760690503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3525.4531757812501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7820.4732791855868</v>
      </c>
      <c r="K239" s="25">
        <f t="shared" si="4"/>
        <v>20171.771259384055</v>
      </c>
      <c r="L239" s="25"/>
      <c r="N239" s="25">
        <f>'Combined Retirement'!$C$18/12</f>
        <v>39153.069999999992</v>
      </c>
      <c r="O239" s="25">
        <f t="shared" si="5"/>
        <v>11160.82546143035</v>
      </c>
      <c r="P239" s="25">
        <f t="shared" si="6"/>
        <v>27992.244538569641</v>
      </c>
      <c r="Q239" s="25">
        <f t="array" aca="1" ref="Q239" ca="1">INDEX('Isaac 401k'!L:L,MATCH('Retirement Calculator'!A239,'Isaac 401k'!N:N,0),0)</f>
        <v>1857432.1545177852</v>
      </c>
      <c r="R239" s="25">
        <f t="array" aca="1" ref="R239" ca="1">INDEX('Lorri 401b'!L:L,MATCH('Retirement Calculator'!A239,'Lorri 401b'!N:N,0),0)</f>
        <v>4115858.415060739</v>
      </c>
      <c r="S239" s="25">
        <f t="shared" ca="1" si="7"/>
        <v>5973290.5695785247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3525.4531757812501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7820.4732791855868</v>
      </c>
      <c r="K240" s="25">
        <f t="shared" si="4"/>
        <v>20171.771259384055</v>
      </c>
      <c r="L240" s="25"/>
      <c r="N240" s="25">
        <f>'Combined Retirement'!$C$18/12</f>
        <v>39153.069999999992</v>
      </c>
      <c r="O240" s="25">
        <f t="shared" si="5"/>
        <v>11160.82546143035</v>
      </c>
      <c r="P240" s="25">
        <f t="shared" si="6"/>
        <v>27992.244538569641</v>
      </c>
      <c r="Q240" s="25">
        <f t="array" aca="1" ref="Q240" ca="1">INDEX('Isaac 401k'!L:L,MATCH('Retirement Calculator'!A240,'Isaac 401k'!N:N,0),0)</f>
        <v>1857318.3965770938</v>
      </c>
      <c r="R240" s="25">
        <f t="array" aca="1" ref="R240" ca="1">INDEX('Lorri 401b'!L:L,MATCH('Retirement Calculator'!A240,'Lorri 401b'!N:N,0),0)</f>
        <v>4112752.0048171938</v>
      </c>
      <c r="S240" s="25">
        <f t="shared" ca="1" si="7"/>
        <v>5970070.4013942871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3525.4531757812501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7820.4732791855868</v>
      </c>
      <c r="K241" s="25">
        <f t="shared" si="4"/>
        <v>20171.771259384055</v>
      </c>
      <c r="L241" s="25"/>
      <c r="N241" s="25">
        <f>'Combined Retirement'!$C$18/12</f>
        <v>39153.069999999992</v>
      </c>
      <c r="O241" s="25">
        <f t="shared" si="5"/>
        <v>11160.82546143035</v>
      </c>
      <c r="P241" s="25">
        <f t="shared" si="6"/>
        <v>27992.244538569641</v>
      </c>
      <c r="Q241" s="25">
        <f t="array" aca="1" ref="Q241" ca="1">INDEX('Isaac 401k'!L:L,MATCH('Retirement Calculator'!A241,'Isaac 401k'!N:N,0),0)</f>
        <v>1857204.1646449827</v>
      </c>
      <c r="R241" s="25">
        <f t="array" aca="1" ref="R241" ca="1">INDEX('Lorri 401b'!L:L,MATCH('Retirement Calculator'!A241,'Lorri 401b'!N:N,0),0)</f>
        <v>4109632.6511976337</v>
      </c>
      <c r="S241" s="25">
        <f t="shared" ca="1" si="7"/>
        <v>5966836.8158426164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3525.4531757812501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7820.4732791855868</v>
      </c>
      <c r="K242" s="25">
        <f t="shared" si="4"/>
        <v>20171.771259384055</v>
      </c>
      <c r="L242" s="25"/>
      <c r="N242" s="25">
        <f>'Combined Retirement'!$C$18/12</f>
        <v>39153.069999999992</v>
      </c>
      <c r="O242" s="25">
        <f t="shared" si="5"/>
        <v>11160.82546143035</v>
      </c>
      <c r="P242" s="25">
        <f t="shared" si="6"/>
        <v>27992.244538569641</v>
      </c>
      <c r="Q242" s="25">
        <f t="array" aca="1" ref="Q242" ca="1">INDEX('Isaac 401k'!L:L,MATCH('Retirement Calculator'!A242,'Isaac 401k'!N:N,0),0)</f>
        <v>1857089.4567464879</v>
      </c>
      <c r="R242" s="25">
        <f t="array" aca="1" ref="R242" ca="1">INDEX('Lorri 401b'!L:L,MATCH('Retirement Calculator'!A242,'Lorri 401b'!N:N,0),0)</f>
        <v>4106500.3002713257</v>
      </c>
      <c r="S242" s="25">
        <f t="shared" ca="1" si="7"/>
        <v>5963589.7570178136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3525.4531757812501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7820.4732791855868</v>
      </c>
      <c r="K243" s="25">
        <f t="shared" si="4"/>
        <v>20171.771259384055</v>
      </c>
      <c r="L243" s="25"/>
      <c r="N243" s="25">
        <f>'Combined Retirement'!$C$18/12</f>
        <v>39153.069999999992</v>
      </c>
      <c r="O243" s="25">
        <f t="shared" si="5"/>
        <v>11160.82546143035</v>
      </c>
      <c r="P243" s="25">
        <f t="shared" si="6"/>
        <v>27992.244538569641</v>
      </c>
      <c r="Q243" s="25">
        <f t="array" aca="1" ref="Q243" ca="1">INDEX('Isaac 401k'!L:L,MATCH('Retirement Calculator'!A243,'Isaac 401k'!N:N,0),0)</f>
        <v>1856974.2708984159</v>
      </c>
      <c r="R243" s="25">
        <f t="array" aca="1" ref="R243" ca="1">INDEX('Lorri 401b'!L:L,MATCH('Retirement Calculator'!A243,'Lorri 401b'!N:N,0),0)</f>
        <v>4103354.8978828248</v>
      </c>
      <c r="S243" s="25">
        <f t="shared" ca="1" si="7"/>
        <v>5960329.1687812405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3525.4531757812501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7820.4732791855868</v>
      </c>
      <c r="K244" s="25">
        <f t="shared" si="4"/>
        <v>20171.771259384055</v>
      </c>
      <c r="L244" s="25"/>
      <c r="N244" s="25">
        <f>'Combined Retirement'!$C$18/12</f>
        <v>39153.069999999992</v>
      </c>
      <c r="O244" s="25">
        <f t="shared" si="5"/>
        <v>11160.82546143035</v>
      </c>
      <c r="P244" s="25">
        <f t="shared" si="6"/>
        <v>27992.244538569641</v>
      </c>
      <c r="Q244" s="25">
        <f t="array" aca="1" ref="Q244" ca="1">INDEX('Isaac 401k'!L:L,MATCH('Retirement Calculator'!A244,'Isaac 401k'!N:N,0),0)</f>
        <v>1856858.6051093105</v>
      </c>
      <c r="R244" s="25">
        <f t="array" aca="1" ref="R244" ca="1">INDEX('Lorri 401b'!L:L,MATCH('Retirement Calculator'!A244,'Lorri 401b'!N:N,0),0)</f>
        <v>4100196.3896510382</v>
      </c>
      <c r="S244" s="25">
        <f t="shared" ca="1" si="7"/>
        <v>5957054.9947603485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3525.4531757812501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7820.4732791855868</v>
      </c>
      <c r="K245" s="25">
        <f t="shared" si="4"/>
        <v>20171.771259384055</v>
      </c>
      <c r="L245" s="25"/>
      <c r="N245" s="25">
        <f>'Combined Retirement'!$C$18/12</f>
        <v>39153.069999999992</v>
      </c>
      <c r="O245" s="25">
        <f t="shared" si="5"/>
        <v>11160.82546143035</v>
      </c>
      <c r="P245" s="25">
        <f t="shared" si="6"/>
        <v>27992.244538569641</v>
      </c>
      <c r="Q245" s="25">
        <f t="array" aca="1" ref="Q245" ca="1">INDEX('Isaac 401k'!L:L,MATCH('Retirement Calculator'!A245,'Isaac 401k'!N:N,0),0)</f>
        <v>1856742.457379417</v>
      </c>
      <c r="R245" s="25">
        <f t="array" aca="1" ref="R245" ca="1">INDEX('Lorri 401b'!L:L,MATCH('Retirement Calculator'!A245,'Lorri 401b'!N:N,0),0)</f>
        <v>4097024.720968286</v>
      </c>
      <c r="S245" s="25">
        <f t="shared" ca="1" si="7"/>
        <v>5953767.1783477031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3525.4531757812501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7820.4732791855868</v>
      </c>
      <c r="K246" s="25">
        <f t="shared" si="4"/>
        <v>20171.771259384055</v>
      </c>
      <c r="L246" s="25"/>
      <c r="N246" s="25">
        <f>'Combined Retirement'!$C$18/12</f>
        <v>39153.069999999992</v>
      </c>
      <c r="O246" s="25">
        <f t="shared" si="5"/>
        <v>11160.82546143035</v>
      </c>
      <c r="P246" s="25">
        <f t="shared" si="6"/>
        <v>27992.244538569641</v>
      </c>
      <c r="Q246" s="25">
        <f t="array" aca="1" ref="Q246" ca="1">INDEX('Isaac 401k'!L:L,MATCH('Retirement Calculator'!A246,'Isaac 401k'!N:N,0),0)</f>
        <v>1856625.8257006491</v>
      </c>
      <c r="R246" s="25">
        <f t="array" aca="1" ref="R246" ca="1">INDEX('Lorri 401b'!L:L,MATCH('Retirement Calculator'!A246,'Lorri 401b'!N:N,0),0)</f>
        <v>4093839.8369993553</v>
      </c>
      <c r="S246" s="25">
        <f t="shared" ca="1" si="7"/>
        <v>5950465.6627000049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3525.4531757812501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7820.4732791855868</v>
      </c>
      <c r="K247" s="25">
        <f t="shared" si="4"/>
        <v>20171.771259384055</v>
      </c>
      <c r="L247" s="25"/>
      <c r="N247" s="25">
        <f>'Combined Retirement'!$C$18/12</f>
        <v>39153.069999999992</v>
      </c>
      <c r="O247" s="25">
        <f t="shared" si="5"/>
        <v>11160.82546143035</v>
      </c>
      <c r="P247" s="25">
        <f t="shared" si="6"/>
        <v>27992.244538569641</v>
      </c>
      <c r="Q247" s="25">
        <f t="array" aca="1" ref="Q247" ca="1">INDEX('Isaac 401k'!L:L,MATCH('Retirement Calculator'!A247,'Isaac 401k'!N:N,0),0)</f>
        <v>1856508.7080565528</v>
      </c>
      <c r="R247" s="25">
        <f t="array" aca="1" ref="R247" ca="1">INDEX('Lorri 401b'!L:L,MATCH('Retirement Calculator'!A247,'Lorri 401b'!N:N,0),0)</f>
        <v>4090641.6826805542</v>
      </c>
      <c r="S247" s="25">
        <f t="shared" ca="1" si="7"/>
        <v>5947150.390737107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3525.4531757812501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7820.4732791855868</v>
      </c>
      <c r="K248" s="25">
        <f t="shared" si="4"/>
        <v>20171.771259384055</v>
      </c>
      <c r="L248" s="25"/>
      <c r="N248" s="25">
        <f>'Combined Retirement'!$C$18/12</f>
        <v>39153.069999999992</v>
      </c>
      <c r="O248" s="25">
        <f t="shared" si="5"/>
        <v>11160.82546143035</v>
      </c>
      <c r="P248" s="25">
        <f t="shared" si="6"/>
        <v>27992.244538569641</v>
      </c>
      <c r="Q248" s="25">
        <f t="array" aca="1" ref="Q248" ca="1">INDEX('Isaac 401k'!L:L,MATCH('Retirement Calculator'!A248,'Isaac 401k'!N:N,0),0)</f>
        <v>1856391.102422273</v>
      </c>
      <c r="R248" s="25">
        <f t="array" aca="1" ref="R248" ca="1">INDEX('Lorri 401b'!L:L,MATCH('Retirement Calculator'!A248,'Lorri 401b'!N:N,0),0)</f>
        <v>4087430.202718758</v>
      </c>
      <c r="S248" s="25">
        <f t="shared" ca="1" si="7"/>
        <v>5943821.3051410308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3525.4531757812501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7820.4732791855868</v>
      </c>
      <c r="K249" s="25">
        <f t="shared" si="4"/>
        <v>20171.771259384055</v>
      </c>
      <c r="L249" s="25"/>
      <c r="N249" s="25">
        <f>'Combined Retirement'!$C$18/12</f>
        <v>39153.069999999992</v>
      </c>
      <c r="O249" s="25">
        <f t="shared" si="5"/>
        <v>11160.82546143035</v>
      </c>
      <c r="P249" s="25">
        <f t="shared" si="6"/>
        <v>27992.244538569641</v>
      </c>
      <c r="Q249" s="25">
        <f t="array" aca="1" ref="Q249" ca="1">INDEX('Isaac 401k'!L:L,MATCH('Retirement Calculator'!A249,'Isaac 401k'!N:N,0),0)</f>
        <v>1856273.0067645169</v>
      </c>
      <c r="R249" s="25">
        <f t="array" aca="1" ref="R249" ca="1">INDEX('Lorri 401b'!L:L,MATCH('Retirement Calculator'!A249,'Lorri 401b'!N:N,0),0)</f>
        <v>4084205.3415904543</v>
      </c>
      <c r="S249" s="25">
        <f t="shared" ca="1" si="7"/>
        <v>5940478.348354971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3525.4531757812501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7820.4732791855868</v>
      </c>
      <c r="K250" s="25">
        <f t="shared" si="4"/>
        <v>20171.771259384055</v>
      </c>
      <c r="L250" s="25"/>
      <c r="N250" s="25">
        <f>'Combined Retirement'!$C$18/12</f>
        <v>39153.069999999992</v>
      </c>
      <c r="O250" s="25">
        <f t="shared" si="5"/>
        <v>11160.82546143035</v>
      </c>
      <c r="P250" s="25">
        <f t="shared" si="6"/>
        <v>27992.244538569641</v>
      </c>
      <c r="Q250" s="25">
        <f t="array" aca="1" ref="Q250" ca="1">INDEX('Isaac 401k'!L:L,MATCH('Retirement Calculator'!A250,'Isaac 401k'!N:N,0),0)</f>
        <v>1856154.4190415202</v>
      </c>
      <c r="R250" s="25">
        <f t="array" aca="1" ref="R250" ca="1">INDEX('Lorri 401b'!L:L,MATCH('Retirement Calculator'!A250,'Lorri 401b'!N:N,0),0)</f>
        <v>4080967.0435407828</v>
      </c>
      <c r="S250" s="25">
        <f t="shared" ca="1" si="7"/>
        <v>5937121.4625823032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3525.4531757812501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7820.4732791855868</v>
      </c>
      <c r="K251" s="25">
        <f t="shared" si="4"/>
        <v>20171.771259384055</v>
      </c>
      <c r="L251" s="25"/>
      <c r="N251" s="25">
        <f>'Combined Retirement'!$C$18/12</f>
        <v>39153.069999999992</v>
      </c>
      <c r="O251" s="25">
        <f t="shared" si="5"/>
        <v>11160.82546143035</v>
      </c>
      <c r="P251" s="25">
        <f t="shared" si="6"/>
        <v>27992.244538569641</v>
      </c>
      <c r="Q251" s="25">
        <f t="array" aca="1" ref="Q251" ca="1">INDEX('Isaac 401k'!L:L,MATCH('Retirement Calculator'!A251,'Isaac 401k'!N:N,0),0)</f>
        <v>1856035.3372030109</v>
      </c>
      <c r="R251" s="25">
        <f t="array" aca="1" ref="R251" ca="1">INDEX('Lorri 401b'!L:L,MATCH('Retirement Calculator'!A251,'Lorri 401b'!N:N,0),0)</f>
        <v>4077715.252582571</v>
      </c>
      <c r="S251" s="25">
        <f t="shared" ca="1" si="7"/>
        <v>5933750.5897855815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3525.4531757812501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7820.4732791855868</v>
      </c>
      <c r="K252" s="25">
        <f t="shared" si="4"/>
        <v>20171.771259384055</v>
      </c>
      <c r="L252" s="25"/>
      <c r="N252" s="25">
        <f>'Combined Retirement'!$C$18/12</f>
        <v>39153.069999999992</v>
      </c>
      <c r="O252" s="25">
        <f t="shared" si="5"/>
        <v>11160.82546143035</v>
      </c>
      <c r="P252" s="25">
        <f t="shared" si="6"/>
        <v>27992.244538569641</v>
      </c>
      <c r="Q252" s="25">
        <f t="array" aca="1" ref="Q252" ca="1">INDEX('Isaac 401k'!L:L,MATCH('Retirement Calculator'!A252,'Isaac 401k'!N:N,0),0)</f>
        <v>1855915.7591901745</v>
      </c>
      <c r="R252" s="25">
        <f t="array" aca="1" ref="R252" ca="1">INDEX('Lorri 401b'!L:L,MATCH('Retirement Calculator'!A252,'Lorri 401b'!N:N,0),0)</f>
        <v>4074449.9124953668</v>
      </c>
      <c r="S252" s="25">
        <f t="shared" ca="1" si="7"/>
        <v>5930365.671685541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3525.4531757812501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7820.4732791855868</v>
      </c>
      <c r="K253" s="25">
        <f t="shared" si="4"/>
        <v>20171.771259384055</v>
      </c>
      <c r="L253" s="25"/>
      <c r="N253" s="25">
        <f>'Combined Retirement'!$C$18/12</f>
        <v>39153.069999999992</v>
      </c>
      <c r="O253" s="25">
        <f t="shared" si="5"/>
        <v>11160.82546143035</v>
      </c>
      <c r="P253" s="25">
        <f t="shared" si="6"/>
        <v>27992.244538569641</v>
      </c>
      <c r="Q253" s="25">
        <f t="array" aca="1" ref="Q253" ca="1">INDEX('Isaac 401k'!L:L,MATCH('Retirement Calculator'!A253,'Isaac 401k'!N:N,0),0)</f>
        <v>1855795.6829356181</v>
      </c>
      <c r="R253" s="25">
        <f t="array" aca="1" ref="R253" ca="1">INDEX('Lorri 401b'!L:L,MATCH('Retirement Calculator'!A253,'Lorri 401b'!N:N,0),0)</f>
        <v>4071170.9668244659</v>
      </c>
      <c r="S253" s="25">
        <f t="shared" ca="1" si="7"/>
        <v>5926966.6497600842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3525.4531757812501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7820.4732791855868</v>
      </c>
      <c r="K254" s="25">
        <f t="shared" si="4"/>
        <v>20171.771259384055</v>
      </c>
      <c r="L254" s="25"/>
      <c r="N254" s="25">
        <f>'Combined Retirement'!$C$18/12</f>
        <v>39153.069999999992</v>
      </c>
      <c r="O254" s="25">
        <f t="shared" si="5"/>
        <v>11160.82546143035</v>
      </c>
      <c r="P254" s="25">
        <f t="shared" si="6"/>
        <v>27992.244538569641</v>
      </c>
      <c r="Q254" s="25">
        <f t="array" aca="1" ref="Q254" ca="1">INDEX('Isaac 401k'!L:L,MATCH('Retirement Calculator'!A254,'Isaac 401k'!N:N,0),0)</f>
        <v>1855675.1063633342</v>
      </c>
      <c r="R254" s="25">
        <f t="array" aca="1" ref="R254" ca="1">INDEX('Lorri 401b'!L:L,MATCH('Retirement Calculator'!A254,'Lorri 401b'!N:N,0),0)</f>
        <v>4067878.3588799364</v>
      </c>
      <c r="S254" s="25">
        <f t="shared" ca="1" si="7"/>
        <v>5923553.4652432706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3525.4531757812501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7820.4732791855868</v>
      </c>
      <c r="K255" s="25">
        <f t="shared" si="4"/>
        <v>20171.771259384055</v>
      </c>
      <c r="L255" s="25"/>
      <c r="N255" s="25">
        <f>'Combined Retirement'!$C$18/12</f>
        <v>39153.069999999992</v>
      </c>
      <c r="O255" s="25">
        <f t="shared" si="5"/>
        <v>11160.82546143035</v>
      </c>
      <c r="P255" s="25">
        <f t="shared" si="6"/>
        <v>27992.244538569641</v>
      </c>
      <c r="Q255" s="25">
        <f t="array" aca="1" ref="Q255" ca="1">INDEX('Isaac 401k'!L:L,MATCH('Retirement Calculator'!A255,'Isaac 401k'!N:N,0),0)</f>
        <v>1855554.0273886658</v>
      </c>
      <c r="R255" s="25">
        <f t="array" aca="1" ref="R255" ca="1">INDEX('Lorri 401b'!L:L,MATCH('Retirement Calculator'!A255,'Lorri 401b'!N:N,0),0)</f>
        <v>4064572.0317356377</v>
      </c>
      <c r="S255" s="25">
        <f t="shared" ca="1" si="7"/>
        <v>5920126.059124304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3525.4531757812501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7820.4732791855868</v>
      </c>
      <c r="K256" s="25">
        <f t="shared" si="4"/>
        <v>20171.771259384055</v>
      </c>
      <c r="L256" s="25"/>
      <c r="N256" s="25">
        <f>'Combined Retirement'!$C$18/12</f>
        <v>39153.069999999992</v>
      </c>
      <c r="O256" s="25">
        <f t="shared" si="5"/>
        <v>11160.82546143035</v>
      </c>
      <c r="P256" s="25">
        <f t="shared" si="6"/>
        <v>27992.244538569641</v>
      </c>
      <c r="Q256" s="25">
        <f t="array" aca="1" ref="Q256" ca="1">INDEX('Isaac 401k'!L:L,MATCH('Retirement Calculator'!A256,'Isaac 401k'!N:N,0),0)</f>
        <v>1855432.4439182698</v>
      </c>
      <c r="R256" s="25">
        <f t="array" aca="1" ref="R256" ca="1">INDEX('Lorri 401b'!L:L,MATCH('Retirement Calculator'!A256,'Lorri 401b'!N:N,0),0)</f>
        <v>4061251.9282282377</v>
      </c>
      <c r="S256" s="25">
        <f t="shared" ca="1" si="7"/>
        <v>5916684.3721465077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3525.4531757812501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7820.4732791855868</v>
      </c>
      <c r="K257" s="25">
        <f t="shared" si="4"/>
        <v>20171.771259384055</v>
      </c>
      <c r="L257" s="25"/>
      <c r="N257" s="25">
        <f>'Combined Retirement'!$C$18/12</f>
        <v>39153.069999999992</v>
      </c>
      <c r="O257" s="25">
        <f t="shared" si="5"/>
        <v>11160.82546143035</v>
      </c>
      <c r="P257" s="25">
        <f t="shared" si="6"/>
        <v>27992.244538569641</v>
      </c>
      <c r="Q257" s="25">
        <f t="array" aca="1" ref="Q257" ca="1">INDEX('Isaac 401k'!L:L,MATCH('Retirement Calculator'!A257,'Isaac 401k'!N:N,0),0)</f>
        <v>1855310.3538500804</v>
      </c>
      <c r="R257" s="25">
        <f t="array" aca="1" ref="R257" ca="1">INDEX('Lorri 401b'!L:L,MATCH('Retirement Calculator'!A257,'Lorri 401b'!N:N,0),0)</f>
        <v>4057917.9909562236</v>
      </c>
      <c r="S257" s="25">
        <f t="shared" ca="1" si="7"/>
        <v>5913228.3448063042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3525.4531757812501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7820.4732791855868</v>
      </c>
      <c r="K258" s="25">
        <f t="shared" si="4"/>
        <v>20171.771259384055</v>
      </c>
      <c r="L258" s="25"/>
      <c r="N258" s="25">
        <f>'Combined Retirement'!$C$18/12</f>
        <v>39153.069999999992</v>
      </c>
      <c r="O258" s="25">
        <f t="shared" si="5"/>
        <v>11160.82546143035</v>
      </c>
      <c r="P258" s="25">
        <f t="shared" si="6"/>
        <v>27992.244538569641</v>
      </c>
      <c r="Q258" s="25">
        <f t="array" aca="1" ref="Q258" ca="1">INDEX('Isaac 401k'!L:L,MATCH('Retirement Calculator'!A258,'Isaac 401k'!N:N,0),0)</f>
        <v>1855187.7550732736</v>
      </c>
      <c r="R258" s="25">
        <f t="array" aca="1" ref="R258" ca="1">INDEX('Lorri 401b'!L:L,MATCH('Retirement Calculator'!A258,'Lorri 401b'!N:N,0),0)</f>
        <v>4054570.1622789097</v>
      </c>
      <c r="S258" s="25">
        <f t="shared" ca="1" si="7"/>
        <v>5909757.9173521828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3525.4531757812501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7820.4732791855868</v>
      </c>
      <c r="K259" s="25">
        <f t="shared" si="4"/>
        <v>20171.771259384055</v>
      </c>
      <c r="L259" s="25"/>
      <c r="N259" s="25">
        <f>'Combined Retirement'!$C$18/12</f>
        <v>39153.069999999992</v>
      </c>
      <c r="O259" s="25">
        <f t="shared" si="5"/>
        <v>11160.82546143035</v>
      </c>
      <c r="P259" s="25">
        <f t="shared" si="6"/>
        <v>27992.244538569641</v>
      </c>
      <c r="Q259" s="25">
        <f t="array" aca="1" ref="Q259" ca="1">INDEX('Isaac 401k'!L:L,MATCH('Retirement Calculator'!A259,'Isaac 401k'!N:N,0),0)</f>
        <v>1855064.6454682299</v>
      </c>
      <c r="R259" s="25">
        <f t="array" aca="1" ref="R259" ca="1">INDEX('Lorri 401b'!L:L,MATCH('Retirement Calculator'!A259,'Lorri 401b'!N:N,0),0)</f>
        <v>4051208.38431544</v>
      </c>
      <c r="S259" s="25">
        <f t="shared" ca="1" si="7"/>
        <v>5906273.0297836699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3525.4531757812501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7820.4732791855868</v>
      </c>
      <c r="K260" s="25">
        <f t="shared" si="4"/>
        <v>20171.771259384055</v>
      </c>
      <c r="L260" s="25"/>
      <c r="N260" s="25">
        <f>'Combined Retirement'!$C$18/12</f>
        <v>39153.069999999992</v>
      </c>
      <c r="O260" s="25">
        <f t="shared" si="5"/>
        <v>11160.82546143035</v>
      </c>
      <c r="P260" s="25">
        <f t="shared" si="6"/>
        <v>27992.244538569641</v>
      </c>
      <c r="Q260" s="25">
        <f t="array" aca="1" ref="Q260" ca="1">INDEX('Isaac 401k'!L:L,MATCH('Retirement Calculator'!A260,'Isaac 401k'!N:N,0),0)</f>
        <v>1854941.0229064988</v>
      </c>
      <c r="R260" s="25">
        <f t="array" aca="1" ref="R260" ca="1">INDEX('Lorri 401b'!L:L,MATCH('Retirement Calculator'!A260,'Lorri 401b'!N:N,0),0)</f>
        <v>4047832.5989437895</v>
      </c>
      <c r="S260" s="25">
        <f t="shared" ca="1" si="7"/>
        <v>5902773.6218502885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3525.4531757812501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7820.4732791855868</v>
      </c>
      <c r="K261" s="25">
        <f t="shared" si="4"/>
        <v>20171.771259384055</v>
      </c>
      <c r="L261" s="25"/>
      <c r="N261" s="25">
        <f>'Combined Retirement'!$C$18/12</f>
        <v>39153.069999999992</v>
      </c>
      <c r="O261" s="25">
        <f t="shared" si="5"/>
        <v>11160.82546143035</v>
      </c>
      <c r="P261" s="25">
        <f t="shared" si="6"/>
        <v>27992.244538569641</v>
      </c>
      <c r="Q261" s="25">
        <f t="array" aca="1" ref="Q261" ca="1">INDEX('Isaac 401k'!L:L,MATCH('Retirement Calculator'!A261,'Isaac 401k'!N:N,0),0)</f>
        <v>1854816.8852507602</v>
      </c>
      <c r="R261" s="25">
        <f t="array" aca="1" ref="R261" ca="1">INDEX('Lorri 401b'!L:L,MATCH('Retirement Calculator'!A261,'Lorri 401b'!N:N,0),0)</f>
        <v>4044442.7477997569</v>
      </c>
      <c r="S261" s="25">
        <f t="shared" ca="1" si="7"/>
        <v>5899259.6330505172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3525.4531757812501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7820.4732791855868</v>
      </c>
      <c r="K262" s="25">
        <f t="shared" si="4"/>
        <v>20171.771259384055</v>
      </c>
      <c r="L262" s="25"/>
      <c r="N262" s="25">
        <f>'Combined Retirement'!$C$18/12</f>
        <v>39153.069999999992</v>
      </c>
      <c r="O262" s="25">
        <f t="shared" si="5"/>
        <v>11160.82546143035</v>
      </c>
      <c r="P262" s="25">
        <f t="shared" si="6"/>
        <v>27992.244538569641</v>
      </c>
      <c r="Q262" s="25">
        <f t="array" aca="1" ref="Q262" ca="1">INDEX('Isaac 401k'!L:L,MATCH('Retirement Calculator'!A262,'Isaac 401k'!N:N,0),0)</f>
        <v>1854692.2303547896</v>
      </c>
      <c r="R262" s="25">
        <f t="array" aca="1" ref="R262" ca="1">INDEX('Lorri 401b'!L:L,MATCH('Retirement Calculator'!A262,'Lorri 401b'!N:N,0),0)</f>
        <v>4041038.7722759577</v>
      </c>
      <c r="S262" s="25">
        <f t="shared" ca="1" si="7"/>
        <v>5895731.0026307479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3525.4531757812501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7820.4732791855868</v>
      </c>
      <c r="K263" s="25">
        <f t="shared" si="4"/>
        <v>20171.771259384055</v>
      </c>
      <c r="L263" s="25"/>
      <c r="N263" s="25">
        <f>'Combined Retirement'!$C$18/12</f>
        <v>39153.069999999992</v>
      </c>
      <c r="O263" s="25">
        <f t="shared" si="5"/>
        <v>11160.82546143035</v>
      </c>
      <c r="P263" s="25">
        <f t="shared" si="6"/>
        <v>27992.244538569641</v>
      </c>
      <c r="Q263" s="25">
        <f t="array" aca="1" ref="Q263" ca="1">INDEX('Isaac 401k'!L:L,MATCH('Retirement Calculator'!A263,'Isaac 401k'!N:N,0),0)</f>
        <v>1854567.056063419</v>
      </c>
      <c r="R263" s="25">
        <f t="array" aca="1" ref="R263" ca="1">INDEX('Lorri 401b'!L:L,MATCH('Retirement Calculator'!A263,'Lorri 401b'!N:N,0),0)</f>
        <v>4037620.6135208094</v>
      </c>
      <c r="S263" s="25">
        <f t="shared" ca="1" si="7"/>
        <v>5892187.6695842287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3525.4531757812501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7820.4732791855868</v>
      </c>
      <c r="K264" s="25">
        <f t="shared" si="4"/>
        <v>20171.771259384055</v>
      </c>
      <c r="L264" s="25"/>
      <c r="N264" s="25">
        <f>'Combined Retirement'!$C$18/12</f>
        <v>39153.069999999992</v>
      </c>
      <c r="O264" s="25">
        <f t="shared" si="5"/>
        <v>11160.82546143035</v>
      </c>
      <c r="P264" s="25">
        <f t="shared" si="6"/>
        <v>27992.244538569641</v>
      </c>
      <c r="Q264" s="25">
        <f t="array" aca="1" ref="Q264" ca="1">INDEX('Isaac 401k'!L:L,MATCH('Retirement Calculator'!A264,'Isaac 401k'!N:N,0),0)</f>
        <v>1854441.3602125009</v>
      </c>
      <c r="R264" s="25">
        <f t="array" aca="1" ref="R264" ca="1">INDEX('Lorri 401b'!L:L,MATCH('Retirement Calculator'!A264,'Lorri 401b'!N:N,0),0)</f>
        <v>4034188.2124375147</v>
      </c>
      <c r="S264" s="25">
        <f t="shared" ca="1" si="7"/>
        <v>5888629.5726500154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3525.4531757812501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7820.4732791855868</v>
      </c>
      <c r="K265" s="25">
        <f t="shared" si="4"/>
        <v>20171.771259384055</v>
      </c>
      <c r="L265" s="25"/>
      <c r="N265" s="25">
        <f>'Combined Retirement'!$C$18/12</f>
        <v>39153.069999999992</v>
      </c>
      <c r="O265" s="25">
        <f t="shared" si="5"/>
        <v>11160.82546143035</v>
      </c>
      <c r="P265" s="25">
        <f t="shared" si="6"/>
        <v>27992.244538569641</v>
      </c>
      <c r="Q265" s="25">
        <f t="array" aca="1" ref="Q265" ca="1">INDEX('Isaac 401k'!L:L,MATCH('Retirement Calculator'!A265,'Isaac 401k'!N:N,0),0)</f>
        <v>1854315.1406288708</v>
      </c>
      <c r="R265" s="25">
        <f t="array" aca="1" ref="R265" ca="1">INDEX('Lorri 401b'!L:L,MATCH('Retirement Calculator'!A265,'Lorri 401b'!N:N,0),0)</f>
        <v>4030741.5096830395</v>
      </c>
      <c r="S265" s="25">
        <f t="shared" ca="1" si="7"/>
        <v>5885056.6503119105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3525.4531757812501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7820.4732791855868</v>
      </c>
      <c r="K266" s="25">
        <f t="shared" ref="K266:K520" si="264">IF(C266&lt;59.5,0,IF(C266&lt;$B$7,0,P266*$K$7))</f>
        <v>20171.771259384055</v>
      </c>
      <c r="L266" s="25"/>
      <c r="N266" s="25">
        <f>'Combined Retirement'!$C$18/12</f>
        <v>39153.069999999992</v>
      </c>
      <c r="O266" s="25">
        <f t="shared" ref="O266:O520" si="265">SUM(E266:I266)</f>
        <v>11160.82546143035</v>
      </c>
      <c r="P266" s="25">
        <f t="shared" ref="P266:P520" si="266">N266-O266</f>
        <v>27992.244538569641</v>
      </c>
      <c r="Q266" s="25">
        <f t="array" aca="1" ref="Q266" ca="1">INDEX('Isaac 401k'!L:L,MATCH('Retirement Calculator'!A266,'Isaac 401k'!N:N,0),0)</f>
        <v>1854188.3951303088</v>
      </c>
      <c r="R266" s="25">
        <f t="array" aca="1" ref="R266" ca="1">INDEX('Lorri 401b'!L:L,MATCH('Retirement Calculator'!A266,'Lorri 401b'!N:N,0),0)</f>
        <v>4027280.4456670871</v>
      </c>
      <c r="S266" s="25">
        <f t="shared" ref="S266:S520" ca="1" si="267">SUM(Q266:R266)</f>
        <v>5881468.8407973964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3525.4531757812501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7820.4732791855868</v>
      </c>
      <c r="K267" s="25">
        <f t="shared" si="264"/>
        <v>20171.771259384055</v>
      </c>
      <c r="L267" s="25"/>
      <c r="N267" s="25">
        <f>'Combined Retirement'!$C$18/12</f>
        <v>39153.069999999992</v>
      </c>
      <c r="O267" s="25">
        <f t="shared" si="265"/>
        <v>11160.82546143035</v>
      </c>
      <c r="P267" s="25">
        <f t="shared" si="266"/>
        <v>27992.244538569641</v>
      </c>
      <c r="Q267" s="25">
        <f t="array" aca="1" ref="Q267" ca="1">INDEX('Isaac 401k'!L:L,MATCH('Retirement Calculator'!A267,'Isaac 401k'!N:N,0),0)</f>
        <v>1854061.121525503</v>
      </c>
      <c r="R267" s="25">
        <f t="array" aca="1" ref="R267" ca="1">INDEX('Lorri 401b'!L:L,MATCH('Retirement Calculator'!A267,'Lorri 401b'!N:N,0),0)</f>
        <v>4023804.9605510682</v>
      </c>
      <c r="S267" s="25">
        <f t="shared" ca="1" si="267"/>
        <v>5877866.082076571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3525.4531757812501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7820.4732791855868</v>
      </c>
      <c r="K268" s="25">
        <f t="shared" si="264"/>
        <v>20171.771259384055</v>
      </c>
      <c r="L268" s="25"/>
      <c r="N268" s="25">
        <f>'Combined Retirement'!$C$18/12</f>
        <v>39153.069999999992</v>
      </c>
      <c r="O268" s="25">
        <f t="shared" si="265"/>
        <v>11160.82546143035</v>
      </c>
      <c r="P268" s="25">
        <f t="shared" si="266"/>
        <v>27992.244538569641</v>
      </c>
      <c r="Q268" s="25">
        <f t="array" aca="1" ref="Q268" ca="1">INDEX('Isaac 401k'!L:L,MATCH('Retirement Calculator'!A268,'Isaac 401k'!N:N,0),0)</f>
        <v>1853933.3176140103</v>
      </c>
      <c r="R268" s="25">
        <f t="array" aca="1" ref="R268" ca="1">INDEX('Lorri 401b'!L:L,MATCH('Retirement Calculator'!A268,'Lorri 401b'!N:N,0),0)</f>
        <v>4020314.9942470659</v>
      </c>
      <c r="S268" s="25">
        <f t="shared" ca="1" si="267"/>
        <v>5874248.3118610764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3525.4531757812501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7820.4732791855868</v>
      </c>
      <c r="K269" s="25">
        <f t="shared" si="264"/>
        <v>20171.771259384055</v>
      </c>
      <c r="L269" s="25"/>
      <c r="N269" s="25">
        <f>'Combined Retirement'!$C$18/12</f>
        <v>39153.069999999992</v>
      </c>
      <c r="O269" s="25">
        <f t="shared" si="265"/>
        <v>11160.82546143035</v>
      </c>
      <c r="P269" s="25">
        <f t="shared" si="266"/>
        <v>27992.244538569641</v>
      </c>
      <c r="Q269" s="25">
        <f t="array" aca="1" ref="Q269" ca="1">INDEX('Isaac 401k'!L:L,MATCH('Retirement Calculator'!A269,'Isaac 401k'!N:N,0),0)</f>
        <v>1853804.9811862197</v>
      </c>
      <c r="R269" s="25">
        <f t="array" aca="1" ref="R269" ca="1">INDEX('Lorri 401b'!L:L,MATCH('Retirement Calculator'!A269,'Lorri 401b'!N:N,0),0)</f>
        <v>4016810.4864167972</v>
      </c>
      <c r="S269" s="25">
        <f t="shared" ca="1" si="267"/>
        <v>5870615.4676030166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3525.4531757812501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7820.4732791855868</v>
      </c>
      <c r="K270" s="25">
        <f t="shared" si="264"/>
        <v>20171.771259384055</v>
      </c>
      <c r="L270" s="25"/>
      <c r="N270" s="25">
        <f>'Combined Retirement'!$C$18/12</f>
        <v>39153.069999999992</v>
      </c>
      <c r="O270" s="25">
        <f t="shared" si="265"/>
        <v>11160.82546143035</v>
      </c>
      <c r="P270" s="25">
        <f t="shared" si="266"/>
        <v>27992.244538569641</v>
      </c>
      <c r="Q270" s="25">
        <f t="array" aca="1" ref="Q270" ca="1">INDEX('Isaac 401k'!L:L,MATCH('Retirement Calculator'!A270,'Isaac 401k'!N:N,0),0)</f>
        <v>1853676.1100233134</v>
      </c>
      <c r="R270" s="25">
        <f t="array" aca="1" ref="R270" ca="1">INDEX('Lorri 401b'!L:L,MATCH('Retirement Calculator'!A270,'Lorri 401b'!N:N,0),0)</f>
        <v>4013291.3764705686</v>
      </c>
      <c r="S270" s="25">
        <f t="shared" ca="1" si="267"/>
        <v>5866967.4864938818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3525.4531757812501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7820.4732791855868</v>
      </c>
      <c r="K271" s="25">
        <f t="shared" si="264"/>
        <v>20171.771259384055</v>
      </c>
      <c r="L271" s="25"/>
      <c r="N271" s="25">
        <f>'Combined Retirement'!$C$18/12</f>
        <v>39153.069999999992</v>
      </c>
      <c r="O271" s="25">
        <f t="shared" si="265"/>
        <v>11160.82546143035</v>
      </c>
      <c r="P271" s="25">
        <f t="shared" si="266"/>
        <v>27992.244538569641</v>
      </c>
      <c r="Q271" s="25">
        <f t="array" aca="1" ref="Q271" ca="1">INDEX('Isaac 401k'!L:L,MATCH('Retirement Calculator'!A271,'Isaac 401k'!N:N,0),0)</f>
        <v>1853546.7018972284</v>
      </c>
      <c r="R271" s="25">
        <f t="array" aca="1" ref="R271" ca="1">INDEX('Lorri 401b'!L:L,MATCH('Retirement Calculator'!A271,'Lorri 401b'!N:N,0),0)</f>
        <v>4009757.6035662307</v>
      </c>
      <c r="S271" s="25">
        <f t="shared" ca="1" si="267"/>
        <v>5863304.3054634593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3525.4531757812501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7820.4732791855868</v>
      </c>
      <c r="K272" s="25">
        <f t="shared" si="264"/>
        <v>20171.771259384055</v>
      </c>
      <c r="L272" s="25"/>
      <c r="N272" s="25">
        <f>'Combined Retirement'!$C$18/12</f>
        <v>39153.069999999992</v>
      </c>
      <c r="O272" s="25">
        <f t="shared" si="265"/>
        <v>11160.82546143035</v>
      </c>
      <c r="P272" s="25">
        <f t="shared" si="266"/>
        <v>27992.244538569641</v>
      </c>
      <c r="Q272" s="25">
        <f t="array" aca="1" ref="Q272" ca="1">INDEX('Isaac 401k'!L:L,MATCH('Retirement Calculator'!A272,'Isaac 401k'!N:N,0),0)</f>
        <v>1853416.754570618</v>
      </c>
      <c r="R272" s="25">
        <f t="array" aca="1" ref="R272" ca="1">INDEX('Lorri 401b'!L:L,MATCH('Retirement Calculator'!A272,'Lorri 401b'!N:N,0),0)</f>
        <v>4006209.1066081249</v>
      </c>
      <c r="S272" s="25">
        <f t="shared" ca="1" si="267"/>
        <v>5859625.8611787427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3525.4531757812501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7820.4732791855868</v>
      </c>
      <c r="K273" s="25">
        <f t="shared" si="264"/>
        <v>20171.771259384055</v>
      </c>
      <c r="L273" s="25"/>
      <c r="N273" s="25">
        <f>'Combined Retirement'!$C$18/12</f>
        <v>39153.069999999992</v>
      </c>
      <c r="O273" s="25">
        <f t="shared" si="265"/>
        <v>11160.82546143035</v>
      </c>
      <c r="P273" s="25">
        <f t="shared" si="266"/>
        <v>27992.244538569641</v>
      </c>
      <c r="Q273" s="25">
        <f t="array" aca="1" ref="Q273" ca="1">INDEX('Isaac 401k'!L:L,MATCH('Retirement Calculator'!A273,'Isaac 401k'!N:N,0),0)</f>
        <v>1853286.2657968134</v>
      </c>
      <c r="R273" s="25">
        <f t="array" aca="1" ref="R273" ca="1">INDEX('Lorri 401b'!L:L,MATCH('Retirement Calculator'!A273,'Lorri 401b'!N:N,0),0)</f>
        <v>4002645.824246027</v>
      </c>
      <c r="S273" s="25">
        <f t="shared" ca="1" si="267"/>
        <v>5855932.0900428407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3525.4531757812501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7820.4732791855868</v>
      </c>
      <c r="K274" s="25">
        <f t="shared" si="264"/>
        <v>20171.771259384055</v>
      </c>
      <c r="L274" s="25"/>
      <c r="N274" s="25">
        <f>'Combined Retirement'!$C$18/12</f>
        <v>39153.069999999992</v>
      </c>
      <c r="O274" s="25">
        <f t="shared" si="265"/>
        <v>11160.82546143035</v>
      </c>
      <c r="P274" s="25">
        <f t="shared" si="266"/>
        <v>27992.244538569641</v>
      </c>
      <c r="Q274" s="25">
        <f t="array" aca="1" ref="Q274" ca="1">INDEX('Isaac 401k'!L:L,MATCH('Retirement Calculator'!A274,'Isaac 401k'!N:N,0),0)</f>
        <v>1853155.2333197845</v>
      </c>
      <c r="R274" s="25">
        <f t="array" aca="1" ref="R274" ca="1">INDEX('Lorri 401b'!L:L,MATCH('Retirement Calculator'!A274,'Lorri 401b'!N:N,0),0)</f>
        <v>3999067.6948740873</v>
      </c>
      <c r="S274" s="25">
        <f t="shared" ca="1" si="267"/>
        <v>5852222.9281938719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3525.4531757812501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7820.4732791855868</v>
      </c>
      <c r="K275" s="25">
        <f t="shared" si="264"/>
        <v>20171.771259384055</v>
      </c>
      <c r="L275" s="25"/>
      <c r="N275" s="25">
        <f>'Combined Retirement'!$C$18/12</f>
        <v>39153.069999999992</v>
      </c>
      <c r="O275" s="25">
        <f t="shared" si="265"/>
        <v>11160.82546143035</v>
      </c>
      <c r="P275" s="25">
        <f t="shared" si="266"/>
        <v>27992.244538569641</v>
      </c>
      <c r="Q275" s="25">
        <f t="array" aca="1" ref="Q275" ca="1">INDEX('Isaac 401k'!L:L,MATCH('Retirement Calculator'!A275,'Isaac 401k'!N:N,0),0)</f>
        <v>1853023.6548741015</v>
      </c>
      <c r="R275" s="25">
        <f t="array" aca="1" ref="R275" ca="1">INDEX('Lorri 401b'!L:L,MATCH('Retirement Calculator'!A275,'Lorri 401b'!N:N,0),0)</f>
        <v>3995474.6566297645</v>
      </c>
      <c r="S275" s="25">
        <f t="shared" ca="1" si="267"/>
        <v>5848498.3115038658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3525.4531757812501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7820.4732791855868</v>
      </c>
      <c r="K276" s="25">
        <f t="shared" si="264"/>
        <v>20171.771259384055</v>
      </c>
      <c r="L276" s="25"/>
      <c r="N276" s="25">
        <f>'Combined Retirement'!$C$18/12</f>
        <v>39153.069999999992</v>
      </c>
      <c r="O276" s="25">
        <f t="shared" si="265"/>
        <v>11160.82546143035</v>
      </c>
      <c r="P276" s="25">
        <f t="shared" si="266"/>
        <v>27992.244538569641</v>
      </c>
      <c r="Q276" s="25">
        <f t="array" aca="1" ref="Q276" ca="1">INDEX('Isaac 401k'!L:L,MATCH('Retirement Calculator'!A276,'Isaac 401k'!N:N,0),0)</f>
        <v>1852891.5281848947</v>
      </c>
      <c r="R276" s="25">
        <f t="array" aca="1" ref="R276" ca="1">INDEX('Lorri 401b'!L:L,MATCH('Retirement Calculator'!A276,'Lorri 401b'!N:N,0),0)</f>
        <v>3991866.6473927568</v>
      </c>
      <c r="S276" s="25">
        <f t="shared" ca="1" si="267"/>
        <v>5844758.1755776517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3525.4531757812501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7820.4732791855868</v>
      </c>
      <c r="K277" s="25">
        <f t="shared" si="264"/>
        <v>20171.771259384055</v>
      </c>
      <c r="L277" s="25"/>
      <c r="N277" s="25">
        <f>'Combined Retirement'!$C$18/12</f>
        <v>39153.069999999992</v>
      </c>
      <c r="O277" s="25">
        <f t="shared" si="265"/>
        <v>11160.82546143035</v>
      </c>
      <c r="P277" s="25">
        <f t="shared" si="266"/>
        <v>27992.244538569641</v>
      </c>
      <c r="Q277" s="25">
        <f t="array" aca="1" ref="Q277" ca="1">INDEX('Isaac 401k'!L:L,MATCH('Retirement Calculator'!A277,'Isaac 401k'!N:N,0),0)</f>
        <v>1852758.8509678163</v>
      </c>
      <c r="R277" s="25">
        <f t="array" aca="1" ref="R277" ca="1">INDEX('Lorri 401b'!L:L,MATCH('Retirement Calculator'!A277,'Lorri 401b'!N:N,0),0)</f>
        <v>3988243.6047839285</v>
      </c>
      <c r="S277" s="25">
        <f t="shared" ca="1" si="267"/>
        <v>5841002.455751745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3525.4531757812501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7820.4732791855868</v>
      </c>
      <c r="K278" s="25">
        <f t="shared" si="264"/>
        <v>20171.771259384055</v>
      </c>
      <c r="L278" s="25"/>
      <c r="N278" s="25">
        <f>'Combined Retirement'!$C$18/12</f>
        <v>39153.069999999992</v>
      </c>
      <c r="O278" s="25">
        <f t="shared" si="265"/>
        <v>11160.82546143035</v>
      </c>
      <c r="P278" s="25">
        <f t="shared" si="266"/>
        <v>27992.244538569641</v>
      </c>
      <c r="Q278" s="25">
        <f t="array" aca="1" ref="Q278" ca="1">INDEX('Isaac 401k'!L:L,MATCH('Retirement Calculator'!A278,'Isaac 401k'!N:N,0),0)</f>
        <v>1852625.620929</v>
      </c>
      <c r="R278" s="25">
        <f t="array" aca="1" ref="R278" ca="1">INDEX('Lorri 401b'!L:L,MATCH('Retirement Calculator'!A278,'Lorri 401b'!N:N,0),0)</f>
        <v>3984605.4661642299</v>
      </c>
      <c r="S278" s="25">
        <f t="shared" ca="1" si="267"/>
        <v>5837231.0870932303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3525.4531757812501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7820.4732791855868</v>
      </c>
      <c r="K279" s="25">
        <f t="shared" si="264"/>
        <v>20171.771259384055</v>
      </c>
      <c r="L279" s="25"/>
      <c r="N279" s="25">
        <f>'Combined Retirement'!$C$18/12</f>
        <v>39153.069999999992</v>
      </c>
      <c r="O279" s="25">
        <f t="shared" si="265"/>
        <v>11160.82546143035</v>
      </c>
      <c r="P279" s="25">
        <f t="shared" si="266"/>
        <v>27992.244538569641</v>
      </c>
      <c r="Q279" s="25">
        <f t="array" aca="1" ref="Q279" ca="1">INDEX('Isaac 401k'!L:L,MATCH('Retirement Calculator'!A279,'Isaac 401k'!N:N,0),0)</f>
        <v>1852491.8357650219</v>
      </c>
      <c r="R279" s="25">
        <f t="array" aca="1" ref="R279" ca="1">INDEX('Lorri 401b'!L:L,MATCH('Retirement Calculator'!A279,'Lorri 401b'!N:N,0),0)</f>
        <v>3980952.1686336161</v>
      </c>
      <c r="S279" s="25">
        <f t="shared" ca="1" si="267"/>
        <v>5833444.0043986384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3525.4531757812501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7820.4732791855868</v>
      </c>
      <c r="K280" s="25">
        <f t="shared" si="264"/>
        <v>20171.771259384055</v>
      </c>
      <c r="L280" s="25"/>
      <c r="N280" s="25">
        <f>'Combined Retirement'!$C$18/12</f>
        <v>39153.069999999992</v>
      </c>
      <c r="O280" s="25">
        <f t="shared" si="265"/>
        <v>11160.82546143035</v>
      </c>
      <c r="P280" s="25">
        <f t="shared" si="266"/>
        <v>27992.244538569641</v>
      </c>
      <c r="Q280" s="25">
        <f t="array" aca="1" ref="Q280" ca="1">INDEX('Isaac 401k'!L:L,MATCH('Retirement Calculator'!A280,'Isaac 401k'!N:N,0),0)</f>
        <v>1852357.4931628606</v>
      </c>
      <c r="R280" s="25">
        <f t="array" aca="1" ref="R280" ca="1">INDEX('Lorri 401b'!L:L,MATCH('Retirement Calculator'!A280,'Lorri 401b'!N:N,0),0)</f>
        <v>3977283.6490299576</v>
      </c>
      <c r="S280" s="25">
        <f t="shared" ca="1" si="267"/>
        <v>5829641.1421928182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3525.4531757812501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7820.4732791855868</v>
      </c>
      <c r="K281" s="25">
        <f t="shared" si="264"/>
        <v>20171.771259384055</v>
      </c>
      <c r="L281" s="25"/>
      <c r="N281" s="25">
        <f>'Combined Retirement'!$C$18/12</f>
        <v>39153.069999999992</v>
      </c>
      <c r="O281" s="25">
        <f t="shared" si="265"/>
        <v>11160.82546143035</v>
      </c>
      <c r="P281" s="25">
        <f t="shared" si="266"/>
        <v>27992.244538569641</v>
      </c>
      <c r="Q281" s="25">
        <f t="array" aca="1" ref="Q281" ca="1">INDEX('Isaac 401k'!L:L,MATCH('Retirement Calculator'!A281,'Isaac 401k'!N:N,0),0)</f>
        <v>1852222.5907998569</v>
      </c>
      <c r="R281" s="25">
        <f t="array" aca="1" ref="R281" ca="1">INDEX('Lorri 401b'!L:L,MATCH('Retirement Calculator'!A281,'Lorri 401b'!N:N,0),0)</f>
        <v>3973599.8439279506</v>
      </c>
      <c r="S281" s="25">
        <f t="shared" ca="1" si="267"/>
        <v>5825822.4347278075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3525.4531757812501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7820.4732791855868</v>
      </c>
      <c r="K282" s="25">
        <f t="shared" si="264"/>
        <v>20171.771259384055</v>
      </c>
      <c r="L282" s="25"/>
      <c r="N282" s="25">
        <f>'Combined Retirement'!$C$18/12</f>
        <v>39153.069999999992</v>
      </c>
      <c r="O282" s="25">
        <f t="shared" si="265"/>
        <v>11160.82546143035</v>
      </c>
      <c r="P282" s="25">
        <f t="shared" si="266"/>
        <v>27992.244538569641</v>
      </c>
      <c r="Q282" s="25">
        <f t="array" aca="1" ref="Q282" ca="1">INDEX('Isaac 401k'!L:L,MATCH('Retirement Calculator'!A282,'Isaac 401k'!N:N,0),0)</f>
        <v>1852087.126343674</v>
      </c>
      <c r="R282" s="25">
        <f t="array" aca="1" ref="R282" ca="1">INDEX('Lorri 401b'!L:L,MATCH('Retirement Calculator'!A282,'Lorri 401b'!N:N,0),0)</f>
        <v>3969900.6896380186</v>
      </c>
      <c r="S282" s="25">
        <f t="shared" ca="1" si="267"/>
        <v>5821987.8159816926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3525.4531757812501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7820.4732791855868</v>
      </c>
      <c r="K283" s="25">
        <f t="shared" si="264"/>
        <v>20171.771259384055</v>
      </c>
      <c r="L283" s="25"/>
      <c r="N283" s="25">
        <f>'Combined Retirement'!$C$18/12</f>
        <v>39153.069999999992</v>
      </c>
      <c r="O283" s="25">
        <f t="shared" si="265"/>
        <v>11160.82546143035</v>
      </c>
      <c r="P283" s="25">
        <f t="shared" si="266"/>
        <v>27992.244538569641</v>
      </c>
      <c r="Q283" s="25">
        <f t="array" aca="1" ref="Q283" ca="1">INDEX('Isaac 401k'!L:L,MATCH('Retirement Calculator'!A283,'Isaac 401k'!N:N,0),0)</f>
        <v>1851951.0974522571</v>
      </c>
      <c r="R283" s="25">
        <f t="array" aca="1" ref="R283" ca="1">INDEX('Lorri 401b'!L:L,MATCH('Retirement Calculator'!A283,'Lorri 401b'!N:N,0),0)</f>
        <v>3966186.1222052122</v>
      </c>
      <c r="S283" s="25">
        <f t="shared" ca="1" si="267"/>
        <v>5818137.2196574695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3525.4531757812501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7820.4732791855868</v>
      </c>
      <c r="K284" s="25">
        <f t="shared" si="264"/>
        <v>20171.771259384055</v>
      </c>
      <c r="L284" s="25"/>
      <c r="N284" s="25">
        <f>'Combined Retirement'!$C$18/12</f>
        <v>39153.069999999992</v>
      </c>
      <c r="O284" s="25">
        <f t="shared" si="265"/>
        <v>11160.82546143035</v>
      </c>
      <c r="P284" s="25">
        <f t="shared" si="266"/>
        <v>27992.244538569641</v>
      </c>
      <c r="Q284" s="25">
        <f t="array" aca="1" ref="Q284" ca="1">INDEX('Isaac 401k'!L:L,MATCH('Retirement Calculator'!A284,'Isaac 401k'!N:N,0),0)</f>
        <v>1851814.5017737926</v>
      </c>
      <c r="R284" s="25">
        <f t="array" aca="1" ref="R284" ca="1">INDEX('Lorri 401b'!L:L,MATCH('Retirement Calculator'!A284,'Lorri 401b'!N:N,0),0)</f>
        <v>3962456.0774081023</v>
      </c>
      <c r="S284" s="25">
        <f t="shared" ca="1" si="267"/>
        <v>5814270.5791818947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3525.4531757812501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7820.4732791855868</v>
      </c>
      <c r="K285" s="25">
        <f t="shared" si="264"/>
        <v>20171.771259384055</v>
      </c>
      <c r="L285" s="25"/>
      <c r="N285" s="25">
        <f>'Combined Retirement'!$C$18/12</f>
        <v>39153.069999999992</v>
      </c>
      <c r="O285" s="25">
        <f t="shared" si="265"/>
        <v>11160.82546143035</v>
      </c>
      <c r="P285" s="25">
        <f t="shared" si="266"/>
        <v>27992.244538569641</v>
      </c>
      <c r="Q285" s="25">
        <f t="array" aca="1" ref="Q285" ca="1">INDEX('Isaac 401k'!L:L,MATCH('Retirement Calculator'!A285,'Isaac 401k'!N:N,0),0)</f>
        <v>1851677.3369466679</v>
      </c>
      <c r="R285" s="25">
        <f t="array" aca="1" ref="R285" ca="1">INDEX('Lorri 401b'!L:L,MATCH('Retirement Calculator'!A285,'Lorri 401b'!N:N,0),0)</f>
        <v>3958710.4907576712</v>
      </c>
      <c r="S285" s="25">
        <f t="shared" ca="1" si="267"/>
        <v>5810387.8277043393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3525.4531757812501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7820.4732791855868</v>
      </c>
      <c r="K286" s="25">
        <f t="shared" si="264"/>
        <v>20171.771259384055</v>
      </c>
      <c r="L286" s="25"/>
      <c r="N286" s="25">
        <f>'Combined Retirement'!$C$18/12</f>
        <v>39153.069999999992</v>
      </c>
      <c r="O286" s="25">
        <f t="shared" si="265"/>
        <v>11160.82546143035</v>
      </c>
      <c r="P286" s="25">
        <f t="shared" si="266"/>
        <v>27992.244538569641</v>
      </c>
      <c r="Q286" s="25">
        <f t="array" aca="1" ref="Q286" ca="1">INDEX('Isaac 401k'!L:L,MATCH('Retirement Calculator'!A286,'Isaac 401k'!N:N,0),0)</f>
        <v>1851539.60059943</v>
      </c>
      <c r="R286" s="25">
        <f t="array" aca="1" ref="R286" ca="1">INDEX('Lorri 401b'!L:L,MATCH('Retirement Calculator'!A286,'Lorri 401b'!N:N,0),0)</f>
        <v>3954949.2974961963</v>
      </c>
      <c r="S286" s="25">
        <f t="shared" ca="1" si="267"/>
        <v>5806488.8980956264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3525.4531757812501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7820.4732791855868</v>
      </c>
      <c r="K287" s="25">
        <f t="shared" si="264"/>
        <v>20171.771259384055</v>
      </c>
      <c r="L287" s="25"/>
      <c r="N287" s="25">
        <f>'Combined Retirement'!$C$18/12</f>
        <v>39153.069999999992</v>
      </c>
      <c r="O287" s="25">
        <f t="shared" si="265"/>
        <v>11160.82546143035</v>
      </c>
      <c r="P287" s="25">
        <f t="shared" si="266"/>
        <v>27992.244538569641</v>
      </c>
      <c r="Q287" s="25">
        <f t="array" aca="1" ref="Q287" ca="1">INDEX('Isaac 401k'!L:L,MATCH('Retirement Calculator'!A287,'Isaac 401k'!N:N,0),0)</f>
        <v>1851401.2903507454</v>
      </c>
      <c r="R287" s="25">
        <f t="array" aca="1" ref="R287" ca="1">INDEX('Lorri 401b'!L:L,MATCH('Retirement Calculator'!A287,'Lorri 401b'!N:N,0),0)</f>
        <v>3951172.4325961322</v>
      </c>
      <c r="S287" s="25">
        <f t="shared" ca="1" si="267"/>
        <v>5802573.7229468776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3525.4531757812501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7820.4732791855868</v>
      </c>
      <c r="K288" s="25">
        <f t="shared" si="264"/>
        <v>20171.771259384055</v>
      </c>
      <c r="L288" s="25"/>
      <c r="N288" s="25">
        <f>'Combined Retirement'!$C$18/12</f>
        <v>39153.069999999992</v>
      </c>
      <c r="O288" s="25">
        <f t="shared" si="265"/>
        <v>11160.82546143035</v>
      </c>
      <c r="P288" s="25">
        <f t="shared" si="266"/>
        <v>27992.244538569641</v>
      </c>
      <c r="Q288" s="25">
        <f t="array" aca="1" ref="Q288" ca="1">INDEX('Isaac 401k'!L:L,MATCH('Retirement Calculator'!A288,'Isaac 401k'!N:N,0),0)</f>
        <v>1851262.4038093579</v>
      </c>
      <c r="R288" s="25">
        <f t="array" aca="1" ref="R288" ca="1">INDEX('Lorri 401b'!L:L,MATCH('Retirement Calculator'!A288,'Lorri 401b'!N:N,0),0)</f>
        <v>3947379.8307589842</v>
      </c>
      <c r="S288" s="25">
        <f t="shared" ca="1" si="267"/>
        <v>5798642.2345683426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3525.4531757812501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7820.4732791855868</v>
      </c>
      <c r="K289" s="25">
        <f t="shared" si="264"/>
        <v>20171.771259384055</v>
      </c>
      <c r="L289" s="25"/>
      <c r="N289" s="25">
        <f>'Combined Retirement'!$C$18/12</f>
        <v>39153.069999999992</v>
      </c>
      <c r="O289" s="25">
        <f t="shared" si="265"/>
        <v>11160.82546143035</v>
      </c>
      <c r="P289" s="25">
        <f t="shared" si="266"/>
        <v>27992.244538569641</v>
      </c>
      <c r="Q289" s="25">
        <f t="array" aca="1" ref="Q289" ca="1">INDEX('Isaac 401k'!L:L,MATCH('Retirement Calculator'!A289,'Isaac 401k'!N:N,0),0)</f>
        <v>1851122.938574048</v>
      </c>
      <c r="R289" s="25">
        <f t="array" aca="1" ref="R289" ca="1">INDEX('Lorri 401b'!L:L,MATCH('Retirement Calculator'!A289,'Lorri 401b'!N:N,0),0)</f>
        <v>3943571.4264141815</v>
      </c>
      <c r="S289" s="25">
        <f t="shared" ca="1" si="267"/>
        <v>5794694.3649882292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3525.4531757812501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7820.4732791855868</v>
      </c>
      <c r="K290" s="25">
        <f t="shared" si="264"/>
        <v>20171.771259384055</v>
      </c>
      <c r="L290" s="25"/>
      <c r="N290" s="25">
        <f>'Combined Retirement'!$C$18/12</f>
        <v>39153.069999999992</v>
      </c>
      <c r="O290" s="25">
        <f t="shared" si="265"/>
        <v>11160.82546143035</v>
      </c>
      <c r="P290" s="25">
        <f t="shared" si="266"/>
        <v>27992.244538569641</v>
      </c>
      <c r="Q290" s="25">
        <f t="array" aca="1" ref="Q290" ca="1">INDEX('Isaac 401k'!L:L,MATCH('Retirement Calculator'!A290,'Isaac 401k'!N:N,0),0)</f>
        <v>1850982.8922335911</v>
      </c>
      <c r="R290" s="25">
        <f t="array" aca="1" ref="R290" ca="1">INDEX('Lorri 401b'!L:L,MATCH('Retirement Calculator'!A290,'Lorri 401b'!N:N,0),0)</f>
        <v>3939747.1537179421</v>
      </c>
      <c r="S290" s="25">
        <f t="shared" ca="1" si="267"/>
        <v>5790730.0459515331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3525.4531757812501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7820.4732791855868</v>
      </c>
      <c r="K291" s="25">
        <f t="shared" si="264"/>
        <v>20171.771259384055</v>
      </c>
      <c r="L291" s="25"/>
      <c r="N291" s="25">
        <f>'Combined Retirement'!$C$18/12</f>
        <v>39153.069999999992</v>
      </c>
      <c r="O291" s="25">
        <f t="shared" si="265"/>
        <v>11160.82546143035</v>
      </c>
      <c r="P291" s="25">
        <f t="shared" si="266"/>
        <v>27992.244538569641</v>
      </c>
      <c r="Q291" s="25">
        <f t="array" aca="1" ref="Q291" ca="1">INDEX('Isaac 401k'!L:L,MATCH('Retirement Calculator'!A291,'Isaac 401k'!N:N,0),0)</f>
        <v>1850842.2623667156</v>
      </c>
      <c r="R291" s="25">
        <f t="array" aca="1" ref="R291" ca="1">INDEX('Lorri 401b'!L:L,MATCH('Retirement Calculator'!A291,'Lorri 401b'!N:N,0),0)</f>
        <v>3935906.9465521351</v>
      </c>
      <c r="S291" s="25">
        <f t="shared" ca="1" si="267"/>
        <v>5786749.2089188509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3525.4531757812501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7820.4732791855868</v>
      </c>
      <c r="K292" s="25">
        <f t="shared" si="264"/>
        <v>20171.771259384055</v>
      </c>
      <c r="L292" s="25"/>
      <c r="N292" s="25">
        <f>'Combined Retirement'!$C$18/12</f>
        <v>39153.069999999992</v>
      </c>
      <c r="O292" s="25">
        <f t="shared" si="265"/>
        <v>11160.82546143035</v>
      </c>
      <c r="P292" s="25">
        <f t="shared" si="266"/>
        <v>27992.244538569641</v>
      </c>
      <c r="Q292" s="25">
        <f t="array" aca="1" ref="Q292" ca="1">INDEX('Isaac 401k'!L:L,MATCH('Retirement Calculator'!A292,'Isaac 401k'!N:N,0),0)</f>
        <v>1850701.0465420613</v>
      </c>
      <c r="R292" s="25">
        <f t="array" aca="1" ref="R292" ca="1">INDEX('Lorri 401b'!L:L,MATCH('Retirement Calculator'!A292,'Lorri 401b'!N:N,0),0)</f>
        <v>3932050.7385231373</v>
      </c>
      <c r="S292" s="25">
        <f t="shared" ca="1" si="267"/>
        <v>5782751.7850651983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3525.4531757812501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7820.4732791855868</v>
      </c>
      <c r="K293" s="25">
        <f t="shared" si="264"/>
        <v>20171.771259384055</v>
      </c>
      <c r="L293" s="25"/>
      <c r="N293" s="25">
        <f>'Combined Retirement'!$C$18/12</f>
        <v>39153.069999999992</v>
      </c>
      <c r="O293" s="25">
        <f t="shared" si="265"/>
        <v>11160.82546143035</v>
      </c>
      <c r="P293" s="25">
        <f t="shared" si="266"/>
        <v>27992.244538569641</v>
      </c>
      <c r="Q293" s="25">
        <f t="array" aca="1" ref="Q293" ca="1">INDEX('Isaac 401k'!L:L,MATCH('Retirement Calculator'!A293,'Isaac 401k'!N:N,0),0)</f>
        <v>1850559.2423181375</v>
      </c>
      <c r="R293" s="25">
        <f t="array" aca="1" ref="R293" ca="1">INDEX('Lorri 401b'!L:L,MATCH('Retirement Calculator'!A293,'Lorri 401b'!N:N,0),0)</f>
        <v>3928178.4629606851</v>
      </c>
      <c r="S293" s="25">
        <f t="shared" ca="1" si="267"/>
        <v>5778737.7052788232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3525.4531757812501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7820.4732791855868</v>
      </c>
      <c r="K294" s="25">
        <f t="shared" si="264"/>
        <v>20171.771259384055</v>
      </c>
      <c r="L294" s="25"/>
      <c r="N294" s="25">
        <f>'Combined Retirement'!$C$18/12</f>
        <v>39153.069999999992</v>
      </c>
      <c r="O294" s="25">
        <f t="shared" si="265"/>
        <v>11160.82546143035</v>
      </c>
      <c r="P294" s="25">
        <f t="shared" si="266"/>
        <v>27992.244538569641</v>
      </c>
      <c r="Q294" s="25">
        <f t="array" aca="1" ref="Q294" ca="1">INDEX('Isaac 401k'!L:L,MATCH('Retirement Calculator'!A294,'Isaac 401k'!N:N,0),0)</f>
        <v>1850416.8472432808</v>
      </c>
      <c r="R294" s="25">
        <f t="array" aca="1" ref="R294" ca="1">INDEX('Lorri 401b'!L:L,MATCH('Retirement Calculator'!A294,'Lorri 401b'!N:N,0),0)</f>
        <v>3924290.0529167228</v>
      </c>
      <c r="S294" s="25">
        <f t="shared" ca="1" si="267"/>
        <v>5774706.9001600035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3525.4531757812501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7820.4732791855868</v>
      </c>
      <c r="K295" s="25">
        <f t="shared" si="264"/>
        <v>20171.771259384055</v>
      </c>
      <c r="L295" s="25"/>
      <c r="N295" s="25">
        <f>'Combined Retirement'!$C$18/12</f>
        <v>39153.069999999992</v>
      </c>
      <c r="O295" s="25">
        <f t="shared" si="265"/>
        <v>11160.82546143035</v>
      </c>
      <c r="P295" s="25">
        <f t="shared" si="266"/>
        <v>27992.244538569641</v>
      </c>
      <c r="Q295" s="25">
        <f t="array" aca="1" ref="Q295" ca="1">INDEX('Isaac 401k'!L:L,MATCH('Retirement Calculator'!A295,'Isaac 401k'!N:N,0),0)</f>
        <v>1850273.8588556123</v>
      </c>
      <c r="R295" s="25">
        <f t="array" aca="1" ref="R295" ca="1">INDEX('Lorri 401b'!L:L,MATCH('Retirement Calculator'!A295,'Lorri 401b'!N:N,0),0)</f>
        <v>3920385.441164244</v>
      </c>
      <c r="S295" s="25">
        <f t="shared" ca="1" si="267"/>
        <v>5770659.3000198565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3525.4531757812501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7820.4732791855868</v>
      </c>
      <c r="K296" s="25">
        <f t="shared" si="264"/>
        <v>20171.771259384055</v>
      </c>
      <c r="L296" s="25"/>
      <c r="N296" s="25">
        <f>'Combined Retirement'!$C$18/12</f>
        <v>39153.069999999992</v>
      </c>
      <c r="O296" s="25">
        <f t="shared" si="265"/>
        <v>11160.82546143035</v>
      </c>
      <c r="P296" s="25">
        <f t="shared" si="266"/>
        <v>27992.244538569641</v>
      </c>
      <c r="Q296" s="25">
        <f t="array" aca="1" ref="Q296" ca="1">INDEX('Isaac 401k'!L:L,MATCH('Retirement Calculator'!A296,'Isaac 401k'!N:N,0),0)</f>
        <v>1850130.2746829952</v>
      </c>
      <c r="R296" s="25">
        <f t="array" aca="1" ref="R296" ca="1">INDEX('Lorri 401b'!L:L,MATCH('Retirement Calculator'!A296,'Lorri 401b'!N:N,0),0)</f>
        <v>3916464.5601961301</v>
      </c>
      <c r="S296" s="25">
        <f t="shared" ca="1" si="267"/>
        <v>5766594.8348791255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3525.4531757812501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7820.4732791855868</v>
      </c>
      <c r="K297" s="25">
        <f t="shared" si="264"/>
        <v>20171.771259384055</v>
      </c>
      <c r="L297" s="25"/>
      <c r="N297" s="25">
        <f>'Combined Retirement'!$C$18/12</f>
        <v>39153.069999999992</v>
      </c>
      <c r="O297" s="25">
        <f t="shared" si="265"/>
        <v>11160.82546143035</v>
      </c>
      <c r="P297" s="25">
        <f t="shared" si="266"/>
        <v>27992.244538569641</v>
      </c>
      <c r="Q297" s="25">
        <f t="array" aca="1" ref="Q297" ca="1">INDEX('Isaac 401k'!L:L,MATCH('Retirement Calculator'!A297,'Isaac 401k'!N:N,0),0)</f>
        <v>1849986.092242992</v>
      </c>
      <c r="R297" s="25">
        <f t="array" aca="1" ref="R297" ca="1">INDEX('Lorri 401b'!L:L,MATCH('Retirement Calculator'!A297,'Lorri 401b'!N:N,0),0)</f>
        <v>3912527.3422239823</v>
      </c>
      <c r="S297" s="25">
        <f t="shared" ca="1" si="267"/>
        <v>5762513.4344669748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3525.4531757812501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7820.4732791855868</v>
      </c>
      <c r="K298" s="25">
        <f t="shared" si="264"/>
        <v>20171.771259384055</v>
      </c>
      <c r="L298" s="25"/>
      <c r="N298" s="25">
        <f>'Combined Retirement'!$C$18/12</f>
        <v>39153.069999999992</v>
      </c>
      <c r="O298" s="25">
        <f t="shared" si="265"/>
        <v>11160.82546143035</v>
      </c>
      <c r="P298" s="25">
        <f t="shared" si="266"/>
        <v>27992.244538569641</v>
      </c>
      <c r="Q298" s="25">
        <f t="array" aca="1" ref="Q298" ca="1">INDEX('Isaac 401k'!L:L,MATCH('Retirement Calculator'!A298,'Isaac 401k'!N:N,0),0)</f>
        <v>1849841.3090428223</v>
      </c>
      <c r="R298" s="25">
        <f t="array" aca="1" ref="R298" ca="1">INDEX('Lorri 401b'!L:L,MATCH('Retirement Calculator'!A298,'Lorri 401b'!N:N,0),0)</f>
        <v>3908573.7191769504</v>
      </c>
      <c r="S298" s="25">
        <f t="shared" ca="1" si="267"/>
        <v>5758415.0282197725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3525.4531757812501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7820.4732791855868</v>
      </c>
      <c r="K299" s="25">
        <f t="shared" si="264"/>
        <v>20171.771259384055</v>
      </c>
      <c r="L299" s="25"/>
      <c r="N299" s="25">
        <f>'Combined Retirement'!$C$18/12</f>
        <v>39153.069999999992</v>
      </c>
      <c r="O299" s="25">
        <f t="shared" si="265"/>
        <v>11160.82546143035</v>
      </c>
      <c r="P299" s="25">
        <f t="shared" si="266"/>
        <v>27992.244538569641</v>
      </c>
      <c r="Q299" s="25">
        <f t="array" aca="1" ref="Q299" ca="1">INDEX('Isaac 401k'!L:L,MATCH('Retirement Calculator'!A299,'Isaac 401k'!N:N,0),0)</f>
        <v>1849695.9225793185</v>
      </c>
      <c r="R299" s="25">
        <f t="array" aca="1" ref="R299" ca="1">INDEX('Lorri 401b'!L:L,MATCH('Retirement Calculator'!A299,'Lorri 401b'!N:N,0),0)</f>
        <v>3904603.6227005562</v>
      </c>
      <c r="S299" s="25">
        <f t="shared" ca="1" si="267"/>
        <v>5754299.5452798745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3525.4531757812501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7820.4732791855868</v>
      </c>
      <c r="K300" s="25">
        <f t="shared" si="264"/>
        <v>20171.771259384055</v>
      </c>
      <c r="L300" s="25"/>
      <c r="N300" s="25">
        <f>'Combined Retirement'!$C$18/12</f>
        <v>39153.069999999992</v>
      </c>
      <c r="O300" s="25">
        <f t="shared" si="265"/>
        <v>11160.82546143035</v>
      </c>
      <c r="P300" s="25">
        <f t="shared" si="266"/>
        <v>27992.244538569641</v>
      </c>
      <c r="Q300" s="25">
        <f t="array" aca="1" ref="Q300" ca="1">INDEX('Isaac 401k'!L:L,MATCH('Retirement Calculator'!A300,'Isaac 401k'!N:N,0),0)</f>
        <v>1849549.9303388835</v>
      </c>
      <c r="R300" s="25">
        <f t="array" aca="1" ref="R300" ca="1">INDEX('Lorri 401b'!L:L,MATCH('Retirement Calculator'!A300,'Lorri 401b'!N:N,0),0)</f>
        <v>3900616.9841555101</v>
      </c>
      <c r="S300" s="25">
        <f t="shared" ca="1" si="267"/>
        <v>5750166.9144943934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3525.4531757812501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7820.4732791855868</v>
      </c>
      <c r="K301" s="25">
        <f t="shared" si="264"/>
        <v>20171.771259384055</v>
      </c>
      <c r="L301" s="25"/>
      <c r="N301" s="25">
        <f>'Combined Retirement'!$C$18/12</f>
        <v>39153.069999999992</v>
      </c>
      <c r="O301" s="25">
        <f t="shared" si="265"/>
        <v>11160.82546143035</v>
      </c>
      <c r="P301" s="25">
        <f t="shared" si="266"/>
        <v>27992.244538569641</v>
      </c>
      <c r="Q301" s="25">
        <f t="array" aca="1" ref="Q301" ca="1">INDEX('Isaac 401k'!L:L,MATCH('Retirement Calculator'!A301,'Isaac 401k'!N:N,0),0)</f>
        <v>1849403.3297974467</v>
      </c>
      <c r="R301" s="25">
        <f t="array" aca="1" ref="R301" ca="1">INDEX('Lorri 401b'!L:L,MATCH('Retirement Calculator'!A301,'Lorri 401b'!N:N,0),0)</f>
        <v>3896613.7346165264</v>
      </c>
      <c r="S301" s="25">
        <f t="shared" ca="1" si="267"/>
        <v>5746017.0644139731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3525.4531757812501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7820.4732791855868</v>
      </c>
      <c r="K302" s="25">
        <f t="shared" si="264"/>
        <v>20171.771259384055</v>
      </c>
      <c r="L302" s="25"/>
      <c r="N302" s="25">
        <f>'Combined Retirement'!$C$18/12</f>
        <v>39153.069999999992</v>
      </c>
      <c r="O302" s="25">
        <f t="shared" si="265"/>
        <v>11160.82546143035</v>
      </c>
      <c r="P302" s="25">
        <f t="shared" si="266"/>
        <v>27992.244538569641</v>
      </c>
      <c r="Q302" s="25">
        <f t="array" aca="1" ref="Q302" ca="1">INDEX('Isaac 401k'!L:L,MATCH('Retirement Calculator'!A302,'Isaac 401k'!N:N,0),0)</f>
        <v>1849256.1184204204</v>
      </c>
      <c r="R302" s="25">
        <f t="array" aca="1" ref="R302" ca="1">INDEX('Lorri 401b'!L:L,MATCH('Retirement Calculator'!A302,'Lorri 401b'!N:N,0),0)</f>
        <v>3892593.8048711303</v>
      </c>
      <c r="S302" s="25">
        <f t="shared" ca="1" si="267"/>
        <v>5741849.9232915509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3525.4531757812501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7820.4732791855868</v>
      </c>
      <c r="K303" s="25">
        <f t="shared" si="264"/>
        <v>20171.771259384055</v>
      </c>
      <c r="L303" s="25"/>
      <c r="N303" s="25">
        <f>'Combined Retirement'!$C$18/12</f>
        <v>39153.069999999992</v>
      </c>
      <c r="O303" s="25">
        <f t="shared" si="265"/>
        <v>11160.82546143035</v>
      </c>
      <c r="P303" s="25">
        <f t="shared" si="266"/>
        <v>27992.244538569641</v>
      </c>
      <c r="Q303" s="25">
        <f t="array" aca="1" ref="Q303" ca="1">INDEX('Isaac 401k'!L:L,MATCH('Retirement Calculator'!A303,'Isaac 401k'!N:N,0),0)</f>
        <v>1849108.2936626566</v>
      </c>
      <c r="R303" s="25">
        <f t="array" aca="1" ref="R303" ca="1">INDEX('Lorri 401b'!L:L,MATCH('Retirement Calculator'!A303,'Lorri 401b'!N:N,0),0)</f>
        <v>3888557.1254184619</v>
      </c>
      <c r="S303" s="25">
        <f t="shared" ca="1" si="267"/>
        <v>5737665.419081118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3525.4531757812501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7820.4732791855868</v>
      </c>
      <c r="K304" s="25">
        <f t="shared" si="264"/>
        <v>20171.771259384055</v>
      </c>
      <c r="L304" s="25"/>
      <c r="N304" s="25">
        <f>'Combined Retirement'!$C$18/12</f>
        <v>39153.069999999992</v>
      </c>
      <c r="O304" s="25">
        <f t="shared" si="265"/>
        <v>11160.82546143035</v>
      </c>
      <c r="P304" s="25">
        <f t="shared" si="266"/>
        <v>27992.244538569641</v>
      </c>
      <c r="Q304" s="25">
        <f t="array" aca="1" ref="Q304" ca="1">INDEX('Isaac 401k'!L:L,MATCH('Retirement Calculator'!A304,'Isaac 401k'!N:N,0),0)</f>
        <v>1848959.8529684022</v>
      </c>
      <c r="R304" s="25">
        <f t="array" aca="1" ref="R304" ca="1">INDEX('Lorri 401b'!L:L,MATCH('Retirement Calculator'!A304,'Lorri 401b'!N:N,0),0)</f>
        <v>3884503.6264680736</v>
      </c>
      <c r="S304" s="25">
        <f t="shared" ca="1" si="267"/>
        <v>5733463.4794364758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3525.4531757812501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7820.4732791855868</v>
      </c>
      <c r="K305" s="25">
        <f t="shared" si="264"/>
        <v>20171.771259384055</v>
      </c>
      <c r="L305" s="25"/>
      <c r="N305" s="25">
        <f>'Combined Retirement'!$C$18/12</f>
        <v>39153.069999999992</v>
      </c>
      <c r="O305" s="25">
        <f t="shared" si="265"/>
        <v>11160.82546143035</v>
      </c>
      <c r="P305" s="25">
        <f t="shared" si="266"/>
        <v>27992.244538569641</v>
      </c>
      <c r="Q305" s="25">
        <f t="array" aca="1" ref="Q305" ca="1">INDEX('Isaac 401k'!L:L,MATCH('Retirement Calculator'!A305,'Isaac 401k'!N:N,0),0)</f>
        <v>1848810.7937712551</v>
      </c>
      <c r="R305" s="25">
        <f t="array" aca="1" ref="R305" ca="1">INDEX('Lorri 401b'!L:L,MATCH('Retirement Calculator'!A305,'Lorri 401b'!N:N,0),0)</f>
        <v>3880433.2379387254</v>
      </c>
      <c r="S305" s="25">
        <f t="shared" ca="1" si="267"/>
        <v>5729244.0317099802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3525.4531757812501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7820.4732791855868</v>
      </c>
      <c r="K306" s="25">
        <f t="shared" si="264"/>
        <v>20171.771259384055</v>
      </c>
      <c r="L306" s="25"/>
      <c r="N306" s="25">
        <f>'Combined Retirement'!$C$18/12</f>
        <v>39153.069999999992</v>
      </c>
      <c r="O306" s="25">
        <f t="shared" si="265"/>
        <v>11160.82546143035</v>
      </c>
      <c r="P306" s="25">
        <f t="shared" si="266"/>
        <v>27992.244538569641</v>
      </c>
      <c r="Q306" s="25">
        <f t="array" aca="1" ref="Q306" ca="1">INDEX('Isaac 401k'!L:L,MATCH('Retirement Calculator'!A306,'Isaac 401k'!N:N,0),0)</f>
        <v>1848661.1134941198</v>
      </c>
      <c r="R306" s="25">
        <f t="array" aca="1" ref="R306" ca="1">INDEX('Lorri 401b'!L:L,MATCH('Retirement Calculator'!A306,'Lorri 401b'!N:N,0),0)</f>
        <v>3876345.8894571718</v>
      </c>
      <c r="S306" s="25">
        <f t="shared" ca="1" si="267"/>
        <v>5725007.0029512914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3525.4531757812501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7820.4732791855868</v>
      </c>
      <c r="K307" s="25">
        <f t="shared" si="264"/>
        <v>20171.771259384055</v>
      </c>
      <c r="L307" s="25"/>
      <c r="N307" s="25">
        <f>'Combined Retirement'!$C$18/12</f>
        <v>39153.069999999992</v>
      </c>
      <c r="O307" s="25">
        <f t="shared" si="265"/>
        <v>11160.82546143035</v>
      </c>
      <c r="P307" s="25">
        <f t="shared" si="266"/>
        <v>27992.244538569641</v>
      </c>
      <c r="Q307" s="25">
        <f t="array" aca="1" ref="Q307" ca="1">INDEX('Isaac 401k'!L:L,MATCH('Retirement Calculator'!A307,'Isaac 401k'!N:N,0),0)</f>
        <v>1848510.8095491631</v>
      </c>
      <c r="R307" s="25">
        <f t="array" aca="1" ref="R307" ca="1">INDEX('Lorri 401b'!L:L,MATCH('Retirement Calculator'!A307,'Lorri 401b'!N:N,0),0)</f>
        <v>3872241.510356945</v>
      </c>
      <c r="S307" s="25">
        <f t="shared" ca="1" si="267"/>
        <v>5720752.3199061081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3525.4531757812501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7820.4732791855868</v>
      </c>
      <c r="K308" s="25">
        <f t="shared" si="264"/>
        <v>20171.771259384055</v>
      </c>
      <c r="L308" s="25"/>
      <c r="N308" s="25">
        <f>'Combined Retirement'!$C$18/12</f>
        <v>39153.069999999992</v>
      </c>
      <c r="O308" s="25">
        <f t="shared" si="265"/>
        <v>11160.82546143035</v>
      </c>
      <c r="P308" s="25">
        <f t="shared" si="266"/>
        <v>27992.244538569641</v>
      </c>
      <c r="Q308" s="25">
        <f t="array" aca="1" ref="Q308" ca="1">INDEX('Isaac 401k'!L:L,MATCH('Retirement Calculator'!A308,'Isaac 401k'!N:N,0),0)</f>
        <v>1848359.879337769</v>
      </c>
      <c r="R308" s="25">
        <f t="array" aca="1" ref="R308" ca="1">INDEX('Lorri 401b'!L:L,MATCH('Retirement Calculator'!A308,'Lorri 401b'!N:N,0),0)</f>
        <v>3868120.029677134</v>
      </c>
      <c r="S308" s="25">
        <f t="shared" ca="1" si="267"/>
        <v>5716479.909014903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3525.4531757812501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7820.4732791855868</v>
      </c>
      <c r="K309" s="25">
        <f t="shared" si="264"/>
        <v>20171.771259384055</v>
      </c>
      <c r="L309" s="25"/>
      <c r="N309" s="25">
        <f>'Combined Retirement'!$C$18/12</f>
        <v>39153.069999999992</v>
      </c>
      <c r="O309" s="25">
        <f t="shared" si="265"/>
        <v>11160.82546143035</v>
      </c>
      <c r="P309" s="25">
        <f t="shared" si="266"/>
        <v>27992.244538569641</v>
      </c>
      <c r="Q309" s="25">
        <f t="array" aca="1" ref="Q309" ca="1">INDEX('Isaac 401k'!L:L,MATCH('Retirement Calculator'!A309,'Isaac 401k'!N:N,0),0)</f>
        <v>1848208.3202504942</v>
      </c>
      <c r="R309" s="25">
        <f t="array" aca="1" ref="R309" ca="1">INDEX('Lorri 401b'!L:L,MATCH('Retirement Calculator'!A309,'Lorri 401b'!N:N,0),0)</f>
        <v>3863981.3761611572</v>
      </c>
      <c r="S309" s="25">
        <f t="shared" ca="1" si="267"/>
        <v>5712189.6964116516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3525.4531757812501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7820.4732791855868</v>
      </c>
      <c r="K310" s="25">
        <f t="shared" si="264"/>
        <v>20171.771259384055</v>
      </c>
      <c r="L310" s="25"/>
      <c r="N310" s="25">
        <f>'Combined Retirement'!$C$18/12</f>
        <v>39153.069999999992</v>
      </c>
      <c r="O310" s="25">
        <f t="shared" si="265"/>
        <v>11160.82546143035</v>
      </c>
      <c r="P310" s="25">
        <f t="shared" si="266"/>
        <v>27992.244538569641</v>
      </c>
      <c r="Q310" s="25">
        <f t="array" aca="1" ref="Q310" ca="1">INDEX('Isaac 401k'!L:L,MATCH('Retirement Calculator'!A310,'Isaac 401k'!N:N,0),0)</f>
        <v>1848056.1296670223</v>
      </c>
      <c r="R310" s="25">
        <f t="array" aca="1" ref="R310" ca="1">INDEX('Lorri 401b'!L:L,MATCH('Retirement Calculator'!A310,'Lorri 401b'!N:N,0),0)</f>
        <v>3859825.4782555304</v>
      </c>
      <c r="S310" s="25">
        <f t="shared" ca="1" si="267"/>
        <v>5707881.6079225522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3525.4531757812501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7820.4732791855868</v>
      </c>
      <c r="K311" s="25">
        <f t="shared" si="264"/>
        <v>20171.771259384055</v>
      </c>
      <c r="L311" s="25"/>
      <c r="N311" s="25">
        <f>'Combined Retirement'!$C$18/12</f>
        <v>39153.069999999992</v>
      </c>
      <c r="O311" s="25">
        <f t="shared" si="265"/>
        <v>11160.82546143035</v>
      </c>
      <c r="P311" s="25">
        <f t="shared" si="266"/>
        <v>27992.244538569641</v>
      </c>
      <c r="Q311" s="25">
        <f t="array" aca="1" ref="Q311" ca="1">INDEX('Isaac 401k'!L:L,MATCH('Retirement Calculator'!A311,'Isaac 401k'!N:N,0),0)</f>
        <v>1847903.3049561193</v>
      </c>
      <c r="R311" s="25">
        <f t="array" aca="1" ref="R311" ca="1">INDEX('Lorri 401b'!L:L,MATCH('Retirement Calculator'!A311,'Lorri 401b'!N:N,0),0)</f>
        <v>3855652.2641086299</v>
      </c>
      <c r="S311" s="25">
        <f t="shared" ca="1" si="267"/>
        <v>5703555.5690647494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3525.4531757812501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7820.4732791855868</v>
      </c>
      <c r="K312" s="25">
        <f t="shared" si="264"/>
        <v>20171.771259384055</v>
      </c>
      <c r="L312" s="25"/>
      <c r="N312" s="25">
        <f>'Combined Retirement'!$C$18/12</f>
        <v>39153.069999999992</v>
      </c>
      <c r="O312" s="25">
        <f t="shared" si="265"/>
        <v>11160.82546143035</v>
      </c>
      <c r="P312" s="25">
        <f t="shared" si="266"/>
        <v>27992.244538569641</v>
      </c>
      <c r="Q312" s="25">
        <f t="array" aca="1" ref="Q312" ca="1">INDEX('Isaac 401k'!L:L,MATCH('Retirement Calculator'!A312,'Isaac 401k'!N:N,0),0)</f>
        <v>1847749.8434755877</v>
      </c>
      <c r="R312" s="25">
        <f t="array" aca="1" ref="R312" ca="1">INDEX('Lorri 401b'!L:L,MATCH('Retirement Calculator'!A312,'Lorri 401b'!N:N,0),0)</f>
        <v>3851461.661569451</v>
      </c>
      <c r="S312" s="25">
        <f t="shared" ca="1" si="267"/>
        <v>5699211.5050450386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3525.4531757812501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7820.4732791855868</v>
      </c>
      <c r="K313" s="25">
        <f t="shared" si="264"/>
        <v>20171.771259384055</v>
      </c>
      <c r="L313" s="25"/>
      <c r="N313" s="25">
        <f>'Combined Retirement'!$C$18/12</f>
        <v>39153.069999999992</v>
      </c>
      <c r="O313" s="25">
        <f t="shared" si="265"/>
        <v>11160.82546143035</v>
      </c>
      <c r="P313" s="25">
        <f t="shared" si="266"/>
        <v>27992.244538569641</v>
      </c>
      <c r="Q313" s="25">
        <f t="array" aca="1" ref="Q313" ca="1">INDEX('Isaac 401k'!L:L,MATCH('Retirement Calculator'!A313,'Isaac 401k'!N:N,0),0)</f>
        <v>1847595.7425722205</v>
      </c>
      <c r="R313" s="25">
        <f t="array" aca="1" ref="R313" ca="1">INDEX('Lorri 401b'!L:L,MATCH('Retirement Calculator'!A313,'Lorri 401b'!N:N,0),0)</f>
        <v>3847253.5981863588</v>
      </c>
      <c r="S313" s="25">
        <f t="shared" ca="1" si="267"/>
        <v>5694849.3407585789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3525.4531757812501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7820.4732791855868</v>
      </c>
      <c r="K314" s="25">
        <f t="shared" si="264"/>
        <v>20171.771259384055</v>
      </c>
      <c r="L314" s="25"/>
      <c r="N314" s="25">
        <f>'Combined Retirement'!$C$18/12</f>
        <v>39153.069999999992</v>
      </c>
      <c r="O314" s="25">
        <f t="shared" si="265"/>
        <v>11160.82546143035</v>
      </c>
      <c r="P314" s="25">
        <f t="shared" si="266"/>
        <v>27992.244538569641</v>
      </c>
      <c r="Q314" s="25">
        <f t="array" aca="1" ref="Q314" ca="1">INDEX('Isaac 401k'!L:L,MATCH('Retirement Calculator'!A314,'Isaac 401k'!N:N,0),0)</f>
        <v>1847440.9995817558</v>
      </c>
      <c r="R314" s="25">
        <f t="array" aca="1" ref="R314" ca="1">INDEX('Lorri 401b'!L:L,MATCH('Retirement Calculator'!A314,'Lorri 401b'!N:N,0),0)</f>
        <v>3843028.0012058369</v>
      </c>
      <c r="S314" s="25">
        <f t="shared" ca="1" si="267"/>
        <v>5690469.0007875925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3525.4531757812501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7820.4732791855868</v>
      </c>
      <c r="K315" s="25">
        <f t="shared" si="264"/>
        <v>20171.771259384055</v>
      </c>
      <c r="L315" s="25"/>
      <c r="N315" s="25">
        <f>'Combined Retirement'!$C$18/12</f>
        <v>39153.069999999992</v>
      </c>
      <c r="O315" s="25">
        <f t="shared" si="265"/>
        <v>11160.82546143035</v>
      </c>
      <c r="P315" s="25">
        <f t="shared" si="266"/>
        <v>27992.244538569641</v>
      </c>
      <c r="Q315" s="25">
        <f t="array" aca="1" ref="Q315" ca="1">INDEX('Isaac 401k'!L:L,MATCH('Retirement Calculator'!A315,'Isaac 401k'!N:N,0),0)</f>
        <v>1847285.611828831</v>
      </c>
      <c r="R315" s="25">
        <f t="array" aca="1" ref="R315" ca="1">INDEX('Lorri 401b'!L:L,MATCH('Retirement Calculator'!A315,'Lorri 401b'!N:N,0),0)</f>
        <v>3838784.7975712297</v>
      </c>
      <c r="S315" s="25">
        <f t="shared" ca="1" si="267"/>
        <v>5686070.4094000608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3525.4531757812501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7820.4732791855868</v>
      </c>
      <c r="K316" s="25">
        <f t="shared" si="264"/>
        <v>20171.771259384055</v>
      </c>
      <c r="L316" s="25"/>
      <c r="N316" s="25">
        <f>'Combined Retirement'!$C$18/12</f>
        <v>39153.069999999992</v>
      </c>
      <c r="O316" s="25">
        <f t="shared" si="265"/>
        <v>11160.82546143035</v>
      </c>
      <c r="P316" s="25">
        <f t="shared" si="266"/>
        <v>27992.244538569641</v>
      </c>
      <c r="Q316" s="25">
        <f t="array" aca="1" ref="Q316" ca="1">INDEX('Isaac 401k'!L:L,MATCH('Retirement Calculator'!A316,'Isaac 401k'!N:N,0),0)</f>
        <v>1847129.5766269355</v>
      </c>
      <c r="R316" s="25">
        <f t="array" aca="1" ref="R316" ca="1">INDEX('Lorri 401b'!L:L,MATCH('Retirement Calculator'!A316,'Lorri 401b'!N:N,0),0)</f>
        <v>3834523.9139214782</v>
      </c>
      <c r="S316" s="25">
        <f t="shared" ca="1" si="267"/>
        <v>5681653.4905484132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3525.4531757812501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7820.4732791855868</v>
      </c>
      <c r="K317" s="25">
        <f t="shared" si="264"/>
        <v>20171.771259384055</v>
      </c>
      <c r="L317" s="25"/>
      <c r="N317" s="25">
        <f>'Combined Retirement'!$C$18/12</f>
        <v>39153.069999999992</v>
      </c>
      <c r="O317" s="25">
        <f t="shared" si="265"/>
        <v>11160.82546143035</v>
      </c>
      <c r="P317" s="25">
        <f t="shared" si="266"/>
        <v>27992.244538569641</v>
      </c>
      <c r="Q317" s="25">
        <f t="array" aca="1" ref="Q317" ca="1">INDEX('Isaac 401k'!L:L,MATCH('Retirement Calculator'!A317,'Isaac 401k'!N:N,0),0)</f>
        <v>1846972.8912783656</v>
      </c>
      <c r="R317" s="25">
        <f t="array" aca="1" ref="R317" ca="1">INDEX('Lorri 401b'!L:L,MATCH('Retirement Calculator'!A317,'Lorri 401b'!N:N,0),0)</f>
        <v>3830245.2765898528</v>
      </c>
      <c r="S317" s="25">
        <f t="shared" ca="1" si="267"/>
        <v>5677218.1678682184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3525.4531757812501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7820.4732791855868</v>
      </c>
      <c r="K318" s="25">
        <f t="shared" si="264"/>
        <v>20171.771259384055</v>
      </c>
      <c r="L318" s="25"/>
      <c r="N318" s="25">
        <f>'Combined Retirement'!$C$18/12</f>
        <v>39153.069999999992</v>
      </c>
      <c r="O318" s="25">
        <f t="shared" si="265"/>
        <v>11160.82546143035</v>
      </c>
      <c r="P318" s="25">
        <f t="shared" si="266"/>
        <v>27992.244538569641</v>
      </c>
      <c r="Q318" s="25">
        <f t="array" aca="1" ref="Q318" ca="1">INDEX('Isaac 401k'!L:L,MATCH('Retirement Calculator'!A318,'Isaac 401k'!N:N,0),0)</f>
        <v>1846815.5530741767</v>
      </c>
      <c r="R318" s="25">
        <f t="array" aca="1" ref="R318" ca="1">INDEX('Lorri 401b'!L:L,MATCH('Retirement Calculator'!A318,'Lorri 401b'!N:N,0),0)</f>
        <v>3825948.8116026786</v>
      </c>
      <c r="S318" s="25">
        <f t="shared" ca="1" si="267"/>
        <v>5672764.3646768555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3525.4531757812501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7820.4732791855868</v>
      </c>
      <c r="K319" s="25">
        <f t="shared" si="264"/>
        <v>20171.771259384055</v>
      </c>
      <c r="L319" s="25"/>
      <c r="N319" s="25">
        <f>'Combined Retirement'!$C$18/12</f>
        <v>39153.069999999992</v>
      </c>
      <c r="O319" s="25">
        <f t="shared" si="265"/>
        <v>11160.82546143035</v>
      </c>
      <c r="P319" s="25">
        <f t="shared" si="266"/>
        <v>27992.244538569641</v>
      </c>
      <c r="Q319" s="25">
        <f t="array" aca="1" ref="Q319" ca="1">INDEX('Isaac 401k'!L:L,MATCH('Retirement Calculator'!A319,'Isaac 401k'!N:N,0),0)</f>
        <v>1846657.5592941369</v>
      </c>
      <c r="R319" s="25">
        <f t="array" aca="1" ref="R319" ca="1">INDEX('Lorri 401b'!L:L,MATCH('Retirement Calculator'!A319,'Lorri 401b'!N:N,0),0)</f>
        <v>3821634.4446780579</v>
      </c>
      <c r="S319" s="25">
        <f t="shared" ca="1" si="267"/>
        <v>5668292.0039721951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3525.4531757812501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7820.4732791855868</v>
      </c>
      <c r="K320" s="25">
        <f t="shared" si="264"/>
        <v>20171.771259384055</v>
      </c>
      <c r="L320" s="25"/>
      <c r="N320" s="25">
        <f>'Combined Retirement'!$C$18/12</f>
        <v>39153.069999999992</v>
      </c>
      <c r="O320" s="25">
        <f t="shared" si="265"/>
        <v>11160.82546143035</v>
      </c>
      <c r="P320" s="25">
        <f t="shared" si="266"/>
        <v>27992.244538569641</v>
      </c>
      <c r="Q320" s="25">
        <f t="array" aca="1" ref="Q320" ca="1">INDEX('Isaac 401k'!L:L,MATCH('Retirement Calculator'!A320,'Isaac 401k'!N:N,0),0)</f>
        <v>1846498.9072066804</v>
      </c>
      <c r="R320" s="25">
        <f t="array" aca="1" ref="R320" ca="1">INDEX('Lorri 401b'!L:L,MATCH('Retirement Calculator'!A320,'Lorri 401b'!N:N,0),0)</f>
        <v>3817302.101224585</v>
      </c>
      <c r="S320" s="25">
        <f t="shared" ca="1" si="267"/>
        <v>5663801.0084312651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3525.4531757812501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7820.4732791855868</v>
      </c>
      <c r="K321" s="25">
        <f t="shared" si="264"/>
        <v>20171.771259384055</v>
      </c>
      <c r="L321" s="25"/>
      <c r="N321" s="25">
        <f>'Combined Retirement'!$C$18/12</f>
        <v>39153.069999999992</v>
      </c>
      <c r="O321" s="25">
        <f t="shared" si="265"/>
        <v>11160.82546143035</v>
      </c>
      <c r="P321" s="25">
        <f t="shared" si="266"/>
        <v>27992.244538569641</v>
      </c>
      <c r="Q321" s="25">
        <f t="array" aca="1" ref="Q321" ca="1">INDEX('Isaac 401k'!L:L,MATCH('Retirement Calculator'!A321,'Isaac 401k'!N:N,0),0)</f>
        <v>1846339.5940688595</v>
      </c>
      <c r="R321" s="25">
        <f t="array" aca="1" ref="R321" ca="1">INDEX('Lorri 401b'!L:L,MATCH('Retirement Calculator'!A321,'Lorri 401b'!N:N,0),0)</f>
        <v>3812951.7063400559</v>
      </c>
      <c r="S321" s="25">
        <f t="shared" ca="1" si="267"/>
        <v>5659291.3004089156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3525.4531757812501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7820.4732791855868</v>
      </c>
      <c r="K322" s="25">
        <f t="shared" si="264"/>
        <v>20171.771259384055</v>
      </c>
      <c r="L322" s="25"/>
      <c r="N322" s="25">
        <f>'Combined Retirement'!$C$18/12</f>
        <v>39153.069999999992</v>
      </c>
      <c r="O322" s="25">
        <f t="shared" si="265"/>
        <v>11160.82546143035</v>
      </c>
      <c r="P322" s="25">
        <f t="shared" si="266"/>
        <v>27992.244538569641</v>
      </c>
      <c r="Q322" s="25">
        <f t="array" aca="1" ref="Q322" ca="1">INDEX('Isaac 401k'!L:L,MATCH('Retirement Calculator'!A322,'Isaac 401k'!N:N,0),0)</f>
        <v>1846179.6171262974</v>
      </c>
      <c r="R322" s="25">
        <f t="array" aca="1" ref="R322" ca="1">INDEX('Lorri 401b'!L:L,MATCH('Retirement Calculator'!A322,'Lorri 401b'!N:N,0),0)</f>
        <v>3808583.1848101746</v>
      </c>
      <c r="S322" s="25">
        <f t="shared" ca="1" si="267"/>
        <v>5654762.8019364718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3525.4531757812501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7820.4732791855868</v>
      </c>
      <c r="K323" s="25">
        <f t="shared" si="264"/>
        <v>20171.771259384055</v>
      </c>
      <c r="L323" s="25"/>
      <c r="N323" s="25">
        <f>'Combined Retirement'!$C$18/12</f>
        <v>39153.069999999992</v>
      </c>
      <c r="O323" s="25">
        <f t="shared" si="265"/>
        <v>11160.82546143035</v>
      </c>
      <c r="P323" s="25">
        <f t="shared" si="266"/>
        <v>27992.244538569641</v>
      </c>
      <c r="Q323" s="25">
        <f t="array" aca="1" ref="Q323" ca="1">INDEX('Isaac 401k'!L:L,MATCH('Retirement Calculator'!A323,'Isaac 401k'!N:N,0),0)</f>
        <v>1846018.9736131416</v>
      </c>
      <c r="R323" s="25">
        <f t="array" aca="1" ref="R323" ca="1">INDEX('Lorri 401b'!L:L,MATCH('Retirement Calculator'!A323,'Lorri 401b'!N:N,0),0)</f>
        <v>3804196.4611072522</v>
      </c>
      <c r="S323" s="25">
        <f t="shared" ca="1" si="267"/>
        <v>5650215.4347203933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3525.4531757812501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7820.4732791855868</v>
      </c>
      <c r="K324" s="25">
        <f t="shared" si="264"/>
        <v>20171.771259384055</v>
      </c>
      <c r="L324" s="25"/>
      <c r="N324" s="25">
        <f>'Combined Retirement'!$C$18/12</f>
        <v>39153.069999999992</v>
      </c>
      <c r="O324" s="25">
        <f t="shared" si="265"/>
        <v>11160.82546143035</v>
      </c>
      <c r="P324" s="25">
        <f t="shared" si="266"/>
        <v>27992.244538569641</v>
      </c>
      <c r="Q324" s="25">
        <f t="array" aca="1" ref="Q324" ca="1">INDEX('Isaac 401k'!L:L,MATCH('Retirement Calculator'!A324,'Isaac 401k'!N:N,0),0)</f>
        <v>1845857.660752014</v>
      </c>
      <c r="R324" s="25">
        <f t="array" aca="1" ref="R324" ca="1">INDEX('Lorri 401b'!L:L,MATCH('Retirement Calculator'!A324,'Lorri 401b'!N:N,0),0)</f>
        <v>3799791.4593889005</v>
      </c>
      <c r="S324" s="25">
        <f t="shared" ca="1" si="267"/>
        <v>5645649.1201409148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3525.4531757812501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7820.4732791855868</v>
      </c>
      <c r="K325" s="25">
        <f t="shared" si="264"/>
        <v>20171.771259384055</v>
      </c>
      <c r="L325" s="25"/>
      <c r="N325" s="25">
        <f>'Combined Retirement'!$C$18/12</f>
        <v>39153.069999999992</v>
      </c>
      <c r="O325" s="25">
        <f t="shared" si="265"/>
        <v>11160.82546143035</v>
      </c>
      <c r="P325" s="25">
        <f t="shared" si="266"/>
        <v>27992.244538569641</v>
      </c>
      <c r="Q325" s="25">
        <f t="array" aca="1" ref="Q325" ca="1">INDEX('Isaac 401k'!L:L,MATCH('Retirement Calculator'!A325,'Isaac 401k'!N:N,0),0)</f>
        <v>1845695.6757539653</v>
      </c>
      <c r="R325" s="25">
        <f t="array" aca="1" ref="R325" ca="1">INDEX('Lorri 401b'!L:L,MATCH('Retirement Calculator'!A325,'Lorri 401b'!N:N,0),0)</f>
        <v>3795368.1034967224</v>
      </c>
      <c r="S325" s="25">
        <f t="shared" ca="1" si="267"/>
        <v>5641063.7792506879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3525.4531757812501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7820.4732791855868</v>
      </c>
      <c r="K326" s="25">
        <f t="shared" si="264"/>
        <v>20171.771259384055</v>
      </c>
      <c r="L326" s="25"/>
      <c r="N326" s="25">
        <f>'Combined Retirement'!$C$18/12</f>
        <v>39153.069999999992</v>
      </c>
      <c r="O326" s="25">
        <f t="shared" si="265"/>
        <v>11160.82546143035</v>
      </c>
      <c r="P326" s="25">
        <f t="shared" si="266"/>
        <v>27992.244538569641</v>
      </c>
      <c r="Q326" s="25">
        <f t="array" aca="1" ref="Q326" ca="1">INDEX('Isaac 401k'!L:L,MATCH('Retirement Calculator'!A326,'Isaac 401k'!N:N,0),0)</f>
        <v>1845533.0158184245</v>
      </c>
      <c r="R326" s="25">
        <f t="array" aca="1" ref="R326" ca="1">INDEX('Lorri 401b'!L:L,MATCH('Retirement Calculator'!A326,'Lorri 401b'!N:N,0),0)</f>
        <v>3790926.3169549936</v>
      </c>
      <c r="S326" s="25">
        <f t="shared" ca="1" si="267"/>
        <v>5636459.3327734182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3525.4531757812501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7820.4732791855868</v>
      </c>
      <c r="K327" s="25">
        <f t="shared" si="264"/>
        <v>20171.771259384055</v>
      </c>
      <c r="L327" s="25"/>
      <c r="N327" s="25">
        <f>'Combined Retirement'!$C$18/12</f>
        <v>39153.069999999992</v>
      </c>
      <c r="O327" s="25">
        <f t="shared" si="265"/>
        <v>11160.82546143035</v>
      </c>
      <c r="P327" s="25">
        <f t="shared" si="266"/>
        <v>27992.244538569641</v>
      </c>
      <c r="Q327" s="25">
        <f t="array" aca="1" ref="Q327" ca="1">INDEX('Isaac 401k'!L:L,MATCH('Retirement Calculator'!A327,'Isaac 401k'!N:N,0),0)</f>
        <v>1845369.6781331524</v>
      </c>
      <c r="R327" s="25">
        <f t="array" aca="1" ref="R327" ca="1">INDEX('Lorri 401b'!L:L,MATCH('Retirement Calculator'!A327,'Lorri 401b'!N:N,0),0)</f>
        <v>3786466.0229693409</v>
      </c>
      <c r="S327" s="25">
        <f t="shared" ca="1" si="267"/>
        <v>5631835.7011024933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3525.4531757812501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7820.4732791855868</v>
      </c>
      <c r="K328" s="25">
        <f t="shared" si="264"/>
        <v>20171.771259384055</v>
      </c>
      <c r="L328" s="25"/>
      <c r="N328" s="25">
        <f>'Combined Retirement'!$C$18/12</f>
        <v>39153.069999999992</v>
      </c>
      <c r="O328" s="25">
        <f t="shared" si="265"/>
        <v>11160.82546143035</v>
      </c>
      <c r="P328" s="25">
        <f t="shared" si="266"/>
        <v>27992.244538569641</v>
      </c>
      <c r="Q328" s="25">
        <f t="array" aca="1" ref="Q328" ca="1">INDEX('Isaac 401k'!L:L,MATCH('Retirement Calculator'!A328,'Isaac 401k'!N:N,0),0)</f>
        <v>1845205.6598741917</v>
      </c>
      <c r="R328" s="25">
        <f t="array" aca="1" ref="R328" ca="1">INDEX('Lorri 401b'!L:L,MATCH('Retirement Calculator'!A328,'Lorri 401b'!N:N,0),0)</f>
        <v>3781987.144425415</v>
      </c>
      <c r="S328" s="25">
        <f t="shared" ca="1" si="267"/>
        <v>5627192.8042996069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3525.4531757812501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7820.4732791855868</v>
      </c>
      <c r="K329" s="25">
        <f t="shared" si="264"/>
        <v>20171.771259384055</v>
      </c>
      <c r="L329" s="25"/>
      <c r="N329" s="25">
        <f>'Combined Retirement'!$C$18/12</f>
        <v>39153.069999999992</v>
      </c>
      <c r="O329" s="25">
        <f t="shared" si="265"/>
        <v>11160.82546143035</v>
      </c>
      <c r="P329" s="25">
        <f t="shared" si="266"/>
        <v>27992.244538569641</v>
      </c>
      <c r="Q329" s="25">
        <f t="array" aca="1" ref="Q329" ca="1">INDEX('Isaac 401k'!L:L,MATCH('Retirement Calculator'!A329,'Isaac 401k'!N:N,0),0)</f>
        <v>1845040.9582058187</v>
      </c>
      <c r="R329" s="25">
        <f t="array" aca="1" ref="R329" ca="1">INDEX('Lorri 401b'!L:L,MATCH('Retirement Calculator'!A329,'Lorri 401b'!N:N,0),0)</f>
        <v>3777489.6038875557</v>
      </c>
      <c r="S329" s="25">
        <f t="shared" ca="1" si="267"/>
        <v>5622530.5620933743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3525.4531757812501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7820.4732791855868</v>
      </c>
      <c r="K330" s="25">
        <f t="shared" si="264"/>
        <v>20171.771259384055</v>
      </c>
      <c r="L330" s="25"/>
      <c r="N330" s="25">
        <f>'Combined Retirement'!$C$18/12</f>
        <v>39153.069999999992</v>
      </c>
      <c r="O330" s="25">
        <f t="shared" si="265"/>
        <v>11160.82546143035</v>
      </c>
      <c r="P330" s="25">
        <f t="shared" si="266"/>
        <v>27992.244538569641</v>
      </c>
      <c r="Q330" s="25">
        <f t="array" aca="1" ref="Q330" ca="1">INDEX('Isaac 401k'!L:L,MATCH('Retirement Calculator'!A330,'Isaac 401k'!N:N,0),0)</f>
        <v>1844875.5702804939</v>
      </c>
      <c r="R330" s="25">
        <f t="array" aca="1" ref="R330" ca="1">INDEX('Lorri 401b'!L:L,MATCH('Retirement Calculator'!A330,'Lorri 401b'!N:N,0),0)</f>
        <v>3772973.3235974554</v>
      </c>
      <c r="S330" s="25">
        <f t="shared" ca="1" si="267"/>
        <v>5617848.8938779496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3525.4531757812501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7820.4732791855868</v>
      </c>
      <c r="K331" s="25">
        <f t="shared" si="264"/>
        <v>20171.771259384055</v>
      </c>
      <c r="L331" s="25"/>
      <c r="N331" s="25">
        <f>'Combined Retirement'!$C$18/12</f>
        <v>39153.069999999992</v>
      </c>
      <c r="O331" s="25">
        <f t="shared" si="265"/>
        <v>11160.82546143035</v>
      </c>
      <c r="P331" s="25">
        <f t="shared" si="266"/>
        <v>27992.244538569641</v>
      </c>
      <c r="Q331" s="25">
        <f t="array" aca="1" ref="Q331" ca="1">INDEX('Isaac 401k'!L:L,MATCH('Retirement Calculator'!A331,'Isaac 401k'!N:N,0),0)</f>
        <v>1844709.4932388137</v>
      </c>
      <c r="R331" s="25">
        <f t="array" aca="1" ref="R331" ca="1">INDEX('Lorri 401b'!L:L,MATCH('Retirement Calculator'!A331,'Lorri 401b'!N:N,0),0)</f>
        <v>3768438.225472813</v>
      </c>
      <c r="S331" s="25">
        <f t="shared" ca="1" si="267"/>
        <v>5613147.7187116267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3525.4531757812501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7820.4732791855868</v>
      </c>
      <c r="K332" s="25">
        <f t="shared" si="264"/>
        <v>20171.771259384055</v>
      </c>
      <c r="L332" s="25"/>
      <c r="N332" s="25">
        <f>'Combined Retirement'!$C$18/12</f>
        <v>39153.069999999992</v>
      </c>
      <c r="O332" s="25">
        <f t="shared" si="265"/>
        <v>11160.82546143035</v>
      </c>
      <c r="P332" s="25">
        <f t="shared" si="266"/>
        <v>27992.244538569641</v>
      </c>
      <c r="Q332" s="25">
        <f t="array" aca="1" ref="Q332" ca="1">INDEX('Isaac 401k'!L:L,MATCH('Retirement Calculator'!A332,'Isaac 401k'!N:N,0),0)</f>
        <v>1844542.72420946</v>
      </c>
      <c r="R332" s="25">
        <f t="array" aca="1" ref="R332" ca="1">INDEX('Lorri 401b'!L:L,MATCH('Retirement Calculator'!A332,'Lorri 401b'!N:N,0),0)</f>
        <v>3763884.2311059847</v>
      </c>
      <c r="S332" s="25">
        <f t="shared" ca="1" si="267"/>
        <v>5608426.9553154446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3525.4531757812501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7820.4732791855868</v>
      </c>
      <c r="K333" s="25">
        <f t="shared" si="264"/>
        <v>20171.771259384055</v>
      </c>
      <c r="L333" s="25"/>
      <c r="N333" s="25">
        <f>'Combined Retirement'!$C$18/12</f>
        <v>39153.069999999992</v>
      </c>
      <c r="O333" s="25">
        <f t="shared" si="265"/>
        <v>11160.82546143035</v>
      </c>
      <c r="P333" s="25">
        <f t="shared" si="266"/>
        <v>27992.244538569641</v>
      </c>
      <c r="Q333" s="25">
        <f t="array" aca="1" ref="Q333" ca="1">INDEX('Isaac 401k'!L:L,MATCH('Retirement Calculator'!A333,'Isaac 401k'!N:N,0),0)</f>
        <v>1844375.2603091504</v>
      </c>
      <c r="R333" s="25">
        <f t="array" aca="1" ref="R333" ca="1">INDEX('Lorri 401b'!L:L,MATCH('Retirement Calculator'!A333,'Lorri 401b'!N:N,0),0)</f>
        <v>3759311.2617626279</v>
      </c>
      <c r="S333" s="25">
        <f t="shared" ca="1" si="267"/>
        <v>5603686.5220717788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3525.4531757812501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7820.4732791855868</v>
      </c>
      <c r="K334" s="25">
        <f t="shared" si="264"/>
        <v>20171.771259384055</v>
      </c>
      <c r="L334" s="25"/>
      <c r="N334" s="25">
        <f>'Combined Retirement'!$C$18/12</f>
        <v>39153.069999999992</v>
      </c>
      <c r="O334" s="25">
        <f t="shared" si="265"/>
        <v>11160.82546143035</v>
      </c>
      <c r="P334" s="25">
        <f t="shared" si="266"/>
        <v>27992.244538569641</v>
      </c>
      <c r="Q334" s="25">
        <f t="array" aca="1" ref="Q334" ca="1">INDEX('Isaac 401k'!L:L,MATCH('Retirement Calculator'!A334,'Isaac 401k'!N:N,0),0)</f>
        <v>1844207.0986425898</v>
      </c>
      <c r="R334" s="25">
        <f t="array" aca="1" ref="R334" ca="1">INDEX('Lorri 401b'!L:L,MATCH('Retirement Calculator'!A334,'Lorri 401b'!N:N,0),0)</f>
        <v>3754719.2383803404</v>
      </c>
      <c r="S334" s="25">
        <f t="shared" ca="1" si="267"/>
        <v>5598926.3370229304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3525.4531757812501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7820.4732791855868</v>
      </c>
      <c r="K335" s="25">
        <f t="shared" si="264"/>
        <v>20171.771259384055</v>
      </c>
      <c r="L335" s="25"/>
      <c r="N335" s="25">
        <f>'Combined Retirement'!$C$18/12</f>
        <v>39153.069999999992</v>
      </c>
      <c r="O335" s="25">
        <f t="shared" si="265"/>
        <v>11160.82546143035</v>
      </c>
      <c r="P335" s="25">
        <f t="shared" si="266"/>
        <v>27992.244538569641</v>
      </c>
      <c r="Q335" s="25">
        <f t="array" aca="1" ref="Q335" ca="1">INDEX('Isaac 401k'!L:L,MATCH('Retirement Calculator'!A335,'Isaac 401k'!N:N,0),0)</f>
        <v>1844038.2363024184</v>
      </c>
      <c r="R335" s="25">
        <f t="array" aca="1" ref="R335" ca="1">INDEX('Lorri 401b'!L:L,MATCH('Retirement Calculator'!A335,'Lorri 401b'!N:N,0),0)</f>
        <v>3750108.0815672935</v>
      </c>
      <c r="S335" s="25">
        <f t="shared" ca="1" si="267"/>
        <v>5594146.3178697117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3525.4531757812501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7820.4732791855868</v>
      </c>
      <c r="K336" s="25">
        <f t="shared" si="264"/>
        <v>20171.771259384055</v>
      </c>
      <c r="L336" s="25"/>
      <c r="N336" s="25">
        <f>'Combined Retirement'!$C$18/12</f>
        <v>39153.069999999992</v>
      </c>
      <c r="O336" s="25">
        <f t="shared" si="265"/>
        <v>11160.82546143035</v>
      </c>
      <c r="P336" s="25">
        <f t="shared" si="266"/>
        <v>27992.244538569641</v>
      </c>
      <c r="Q336" s="25">
        <f t="array" aca="1" ref="Q336" ca="1">INDEX('Isaac 401k'!L:L,MATCH('Retirement Calculator'!A336,'Isaac 401k'!N:N,0),0)</f>
        <v>1843868.6703691629</v>
      </c>
      <c r="R336" s="25">
        <f t="array" aca="1" ref="R336" ca="1">INDEX('Lorri 401b'!L:L,MATCH('Retirement Calculator'!A336,'Lorri 401b'!N:N,0),0)</f>
        <v>3745477.7116008587</v>
      </c>
      <c r="S336" s="25">
        <f t="shared" ca="1" si="267"/>
        <v>5589346.3819700219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3525.4531757812501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7820.4732791855868</v>
      </c>
      <c r="K337" s="25">
        <f t="shared" si="264"/>
        <v>20171.771259384055</v>
      </c>
      <c r="L337" s="25"/>
      <c r="N337" s="25">
        <f>'Combined Retirement'!$C$18/12</f>
        <v>39153.069999999992</v>
      </c>
      <c r="O337" s="25">
        <f t="shared" si="265"/>
        <v>11160.82546143035</v>
      </c>
      <c r="P337" s="25">
        <f t="shared" si="266"/>
        <v>27992.244538569641</v>
      </c>
      <c r="Q337" s="25">
        <f t="array" aca="1" ref="Q337" ca="1">INDEX('Isaac 401k'!L:L,MATCH('Retirement Calculator'!A337,'Isaac 401k'!N:N,0),0)</f>
        <v>1843698.3979111856</v>
      </c>
      <c r="R337" s="25">
        <f t="array" aca="1" ref="R337" ca="1">INDEX('Lorri 401b'!L:L,MATCH('Retirement Calculator'!A337,'Lorri 401b'!N:N,0),0)</f>
        <v>3740828.0484262304</v>
      </c>
      <c r="S337" s="25">
        <f t="shared" ca="1" si="267"/>
        <v>5584526.4463374158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3525.4531757812501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7820.4732791855868</v>
      </c>
      <c r="K338" s="25">
        <f t="shared" si="264"/>
        <v>20171.771259384055</v>
      </c>
      <c r="L338" s="25"/>
      <c r="N338" s="25">
        <f>'Combined Retirement'!$C$18/12</f>
        <v>39153.069999999992</v>
      </c>
      <c r="O338" s="25">
        <f t="shared" si="265"/>
        <v>11160.82546143035</v>
      </c>
      <c r="P338" s="25">
        <f t="shared" si="266"/>
        <v>27992.244538569641</v>
      </c>
      <c r="Q338" s="25">
        <f t="array" aca="1" ref="Q338" ca="1">INDEX('Isaac 401k'!L:L,MATCH('Retirement Calculator'!A338,'Isaac 401k'!N:N,0),0)</f>
        <v>1843527.4159846334</v>
      </c>
      <c r="R338" s="25">
        <f t="array" aca="1" ref="R338" ca="1">INDEX('Lorri 401b'!L:L,MATCH('Retirement Calculator'!A338,'Lorri 401b'!N:N,0),0)</f>
        <v>3736159.0116550415</v>
      </c>
      <c r="S338" s="25">
        <f t="shared" ca="1" si="267"/>
        <v>5579686.4276396744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3525.4531757812501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7820.4732791855868</v>
      </c>
      <c r="K339" s="25">
        <f t="shared" si="264"/>
        <v>20171.771259384055</v>
      </c>
      <c r="L339" s="25"/>
      <c r="N339" s="25">
        <f>'Combined Retirement'!$C$18/12</f>
        <v>39153.069999999992</v>
      </c>
      <c r="O339" s="25">
        <f t="shared" si="265"/>
        <v>11160.82546143035</v>
      </c>
      <c r="P339" s="25">
        <f t="shared" si="266"/>
        <v>27992.244538569641</v>
      </c>
      <c r="Q339" s="25">
        <f t="array" aca="1" ref="Q339" ca="1">INDEX('Isaac 401k'!L:L,MATCH('Retirement Calculator'!A339,'Isaac 401k'!N:N,0),0)</f>
        <v>1843355.7216333873</v>
      </c>
      <c r="R339" s="25">
        <f t="array" aca="1" ref="R339" ca="1">INDEX('Lorri 401b'!L:L,MATCH('Retirement Calculator'!A339,'Lorri 401b'!N:N,0),0)</f>
        <v>3731470.5205639726</v>
      </c>
      <c r="S339" s="25">
        <f t="shared" ca="1" si="267"/>
        <v>5574826.2421973599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3525.4531757812501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7820.4732791855868</v>
      </c>
      <c r="K340" s="25">
        <f t="shared" si="264"/>
        <v>20171.771259384055</v>
      </c>
      <c r="L340" s="25"/>
      <c r="N340" s="25">
        <f>'Combined Retirement'!$C$18/12</f>
        <v>39153.069999999992</v>
      </c>
      <c r="O340" s="25">
        <f t="shared" si="265"/>
        <v>11160.82546143035</v>
      </c>
      <c r="P340" s="25">
        <f t="shared" si="266"/>
        <v>27992.244538569641</v>
      </c>
      <c r="Q340" s="25">
        <f t="array" aca="1" ref="Q340" ca="1">INDEX('Isaac 401k'!L:L,MATCH('Retirement Calculator'!A340,'Isaac 401k'!N:N,0),0)</f>
        <v>1843183.3118890109</v>
      </c>
      <c r="R340" s="25">
        <f t="array" aca="1" ref="R340" ca="1">INDEX('Lorri 401b'!L:L,MATCH('Retirement Calculator'!A340,'Lorri 401b'!N:N,0),0)</f>
        <v>3726762.4940933576</v>
      </c>
      <c r="S340" s="25">
        <f t="shared" ca="1" si="267"/>
        <v>5569945.8059823681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3525.4531757812501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7820.4732791855868</v>
      </c>
      <c r="K341" s="25">
        <f t="shared" si="264"/>
        <v>20171.771259384055</v>
      </c>
      <c r="L341" s="25"/>
      <c r="N341" s="25">
        <f>'Combined Retirement'!$C$18/12</f>
        <v>39153.069999999992</v>
      </c>
      <c r="O341" s="25">
        <f t="shared" si="265"/>
        <v>11160.82546143035</v>
      </c>
      <c r="P341" s="25">
        <f t="shared" si="266"/>
        <v>27992.244538569641</v>
      </c>
      <c r="Q341" s="25">
        <f t="array" aca="1" ref="Q341" ca="1">INDEX('Isaac 401k'!L:L,MATCH('Retirement Calculator'!A341,'Isaac 401k'!N:N,0),0)</f>
        <v>1843010.1837706997</v>
      </c>
      <c r="R341" s="25">
        <f t="array" aca="1" ref="R341" ca="1">INDEX('Lorri 401b'!L:L,MATCH('Retirement Calculator'!A341,'Lorri 401b'!N:N,0),0)</f>
        <v>3722034.8508457816</v>
      </c>
      <c r="S341" s="25">
        <f t="shared" ca="1" si="267"/>
        <v>5565045.0346164815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3525.4531757812501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7820.4732791855868</v>
      </c>
      <c r="K342" s="25">
        <f t="shared" si="264"/>
        <v>20171.771259384055</v>
      </c>
      <c r="L342" s="25"/>
      <c r="N342" s="25">
        <f>'Combined Retirement'!$C$18/12</f>
        <v>39153.069999999992</v>
      </c>
      <c r="O342" s="25">
        <f t="shared" si="265"/>
        <v>11160.82546143035</v>
      </c>
      <c r="P342" s="25">
        <f t="shared" si="266"/>
        <v>27992.244538569641</v>
      </c>
      <c r="Q342" s="25">
        <f t="array" aca="1" ref="Q342" ca="1">INDEX('Isaac 401k'!L:L,MATCH('Retirement Calculator'!A342,'Isaac 401k'!N:N,0),0)</f>
        <v>1842836.3342852287</v>
      </c>
      <c r="R342" s="25">
        <f t="array" aca="1" ref="R342" ca="1">INDEX('Lorri 401b'!L:L,MATCH('Retirement Calculator'!A342,'Lorri 401b'!N:N,0),0)</f>
        <v>3717287.5090846741</v>
      </c>
      <c r="S342" s="25">
        <f t="shared" ca="1" si="267"/>
        <v>5560123.843369903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3525.4531757812501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7820.4732791855868</v>
      </c>
      <c r="K343" s="25">
        <f t="shared" si="264"/>
        <v>20171.771259384055</v>
      </c>
      <c r="L343" s="25"/>
      <c r="N343" s="25">
        <f>'Combined Retirement'!$C$18/12</f>
        <v>39153.069999999992</v>
      </c>
      <c r="O343" s="25">
        <f t="shared" si="265"/>
        <v>11160.82546143035</v>
      </c>
      <c r="P343" s="25">
        <f t="shared" si="266"/>
        <v>27992.244538569641</v>
      </c>
      <c r="Q343" s="25">
        <f t="array" aca="1" ref="Q343" ca="1">INDEX('Isaac 401k'!L:L,MATCH('Retirement Calculator'!A343,'Isaac 401k'!N:N,0),0)</f>
        <v>1842661.7604269017</v>
      </c>
      <c r="R343" s="25">
        <f t="array" aca="1" ref="R343" ca="1">INDEX('Lorri 401b'!L:L,MATCH('Retirement Calculator'!A343,'Lorri 401b'!N:N,0),0)</f>
        <v>3712520.3867328954</v>
      </c>
      <c r="S343" s="25">
        <f t="shared" ca="1" si="267"/>
        <v>5555182.1471597971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3525.4531757812501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7820.4732791855868</v>
      </c>
      <c r="K344" s="25">
        <f t="shared" si="264"/>
        <v>20171.771259384055</v>
      </c>
      <c r="L344" s="25"/>
      <c r="N344" s="25">
        <f>'Combined Retirement'!$C$18/12</f>
        <v>39153.069999999992</v>
      </c>
      <c r="O344" s="25">
        <f t="shared" si="265"/>
        <v>11160.82546143035</v>
      </c>
      <c r="P344" s="25">
        <f t="shared" si="266"/>
        <v>27992.244538569641</v>
      </c>
      <c r="Q344" s="25">
        <f t="array" aca="1" ref="Q344" ca="1">INDEX('Isaac 401k'!L:L,MATCH('Retirement Calculator'!A344,'Isaac 401k'!N:N,0),0)</f>
        <v>1842486.4591774982</v>
      </c>
      <c r="R344" s="25">
        <f t="array" aca="1" ref="R344" ca="1">INDEX('Lorri 401b'!L:L,MATCH('Retirement Calculator'!A344,'Lorri 401b'!N:N,0),0)</f>
        <v>3707733.4013713174</v>
      </c>
      <c r="S344" s="25">
        <f t="shared" ca="1" si="267"/>
        <v>5550219.8605488157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3525.4531757812501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7820.4732791855868</v>
      </c>
      <c r="K345" s="25">
        <f t="shared" si="264"/>
        <v>20171.771259384055</v>
      </c>
      <c r="L345" s="25"/>
      <c r="N345" s="25">
        <f>'Combined Retirement'!$C$18/12</f>
        <v>39153.069999999992</v>
      </c>
      <c r="O345" s="25">
        <f t="shared" si="265"/>
        <v>11160.82546143035</v>
      </c>
      <c r="P345" s="25">
        <f t="shared" si="266"/>
        <v>27992.244538569641</v>
      </c>
      <c r="Q345" s="25">
        <f t="array" aca="1" ref="Q345" ca="1">INDEX('Isaac 401k'!L:L,MATCH('Retirement Calculator'!A345,'Isaac 401k'!N:N,0),0)</f>
        <v>1842310.4275062224</v>
      </c>
      <c r="R345" s="25">
        <f t="array" aca="1" ref="R345" ca="1">INDEX('Lorri 401b'!L:L,MATCH('Retirement Calculator'!A345,'Lorri 401b'!N:N,0),0)</f>
        <v>3702926.4702373995</v>
      </c>
      <c r="S345" s="25">
        <f t="shared" ca="1" si="267"/>
        <v>5545236.8977436218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3525.4531757812501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7820.4732791855868</v>
      </c>
      <c r="K346" s="25">
        <f t="shared" si="264"/>
        <v>20171.771259384055</v>
      </c>
      <c r="L346" s="25"/>
      <c r="N346" s="25">
        <f>'Combined Retirement'!$C$18/12</f>
        <v>39153.069999999992</v>
      </c>
      <c r="O346" s="25">
        <f t="shared" si="265"/>
        <v>11160.82546143035</v>
      </c>
      <c r="P346" s="25">
        <f t="shared" si="266"/>
        <v>27992.244538569641</v>
      </c>
      <c r="Q346" s="25">
        <f t="array" aca="1" ref="Q346" ca="1">INDEX('Isaac 401k'!L:L,MATCH('Retirement Calculator'!A346,'Isaac 401k'!N:N,0),0)</f>
        <v>1842133.6623696494</v>
      </c>
      <c r="R346" s="25">
        <f t="array" aca="1" ref="R346" ca="1">INDEX('Lorri 401b'!L:L,MATCH('Retirement Calculator'!A346,'Lorri 401b'!N:N,0),0)</f>
        <v>3698099.510223757</v>
      </c>
      <c r="S346" s="25">
        <f t="shared" ca="1" si="267"/>
        <v>5540233.1725934064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3525.4531757812501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7820.4732791855868</v>
      </c>
      <c r="K347" s="25">
        <f t="shared" si="264"/>
        <v>20171.771259384055</v>
      </c>
      <c r="L347" s="25"/>
      <c r="N347" s="25">
        <f>'Combined Retirement'!$C$18/12</f>
        <v>39153.069999999992</v>
      </c>
      <c r="O347" s="25">
        <f t="shared" si="265"/>
        <v>11160.82546143035</v>
      </c>
      <c r="P347" s="25">
        <f t="shared" si="266"/>
        <v>27992.244538569641</v>
      </c>
      <c r="Q347" s="25">
        <f t="array" aca="1" ref="Q347" ca="1">INDEX('Isaac 401k'!L:L,MATCH('Retirement Calculator'!A347,'Isaac 401k'!N:N,0),0)</f>
        <v>1841956.160711674</v>
      </c>
      <c r="R347" s="25">
        <f t="array" aca="1" ref="R347" ca="1">INDEX('Lorri 401b'!L:L,MATCH('Retirement Calculator'!A347,'Lorri 401b'!N:N,0),0)</f>
        <v>3693252.4378767242</v>
      </c>
      <c r="S347" s="25">
        <f t="shared" ca="1" si="267"/>
        <v>5535208.5985883977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3525.4531757812501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7820.4732791855868</v>
      </c>
      <c r="K348" s="25">
        <f t="shared" si="264"/>
        <v>20171.771259384055</v>
      </c>
      <c r="L348" s="25"/>
      <c r="N348" s="25">
        <f>'Combined Retirement'!$C$18/12</f>
        <v>39153.069999999992</v>
      </c>
      <c r="O348" s="25">
        <f t="shared" si="265"/>
        <v>11160.82546143035</v>
      </c>
      <c r="P348" s="25">
        <f t="shared" si="266"/>
        <v>27992.244538569641</v>
      </c>
      <c r="Q348" s="25">
        <f t="array" aca="1" ref="Q348" ca="1">INDEX('Isaac 401k'!L:L,MATCH('Retirement Calculator'!A348,'Isaac 401k'!N:N,0),0)</f>
        <v>1841777.9194634571</v>
      </c>
      <c r="R348" s="25">
        <f t="array" aca="1" ref="R348" ca="1">INDEX('Lorri 401b'!L:L,MATCH('Retirement Calculator'!A348,'Lorri 401b'!N:N,0),0)</f>
        <v>3688385.1693949122</v>
      </c>
      <c r="S348" s="25">
        <f t="shared" ca="1" si="267"/>
        <v>5530163.0888583697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3525.4531757812501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7820.4732791855868</v>
      </c>
      <c r="K349" s="25">
        <f t="shared" si="264"/>
        <v>20171.771259384055</v>
      </c>
      <c r="L349" s="25"/>
      <c r="N349" s="25">
        <f>'Combined Retirement'!$C$18/12</f>
        <v>39153.069999999992</v>
      </c>
      <c r="O349" s="25">
        <f t="shared" si="265"/>
        <v>11160.82546143035</v>
      </c>
      <c r="P349" s="25">
        <f t="shared" si="266"/>
        <v>27992.244538569641</v>
      </c>
      <c r="Q349" s="25">
        <f t="array" aca="1" ref="Q349" ca="1">INDEX('Isaac 401k'!L:L,MATCH('Retirement Calculator'!A349,'Isaac 401k'!N:N,0),0)</f>
        <v>1841598.9355433725</v>
      </c>
      <c r="R349" s="25">
        <f t="array" aca="1" ref="R349" ca="1">INDEX('Lorri 401b'!L:L,MATCH('Retirement Calculator'!A349,'Lorri 401b'!N:N,0),0)</f>
        <v>3683497.6206277595</v>
      </c>
      <c r="S349" s="25">
        <f t="shared" ca="1" si="267"/>
        <v>5525096.5561711323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3525.4531757812501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7820.4732791855868</v>
      </c>
      <c r="K350" s="25">
        <f t="shared" si="264"/>
        <v>20171.771259384055</v>
      </c>
      <c r="L350" s="25"/>
      <c r="N350" s="25">
        <f>'Combined Retirement'!$C$18/12</f>
        <v>39153.069999999992</v>
      </c>
      <c r="O350" s="25">
        <f t="shared" si="265"/>
        <v>11160.82546143035</v>
      </c>
      <c r="P350" s="25">
        <f t="shared" si="266"/>
        <v>27992.244538569641</v>
      </c>
      <c r="Q350" s="25">
        <f t="array" aca="1" ref="Q350" ca="1">INDEX('Isaac 401k'!L:L,MATCH('Retirement Calculator'!A350,'Isaac 401k'!N:N,0),0)</f>
        <v>1841419.2058569544</v>
      </c>
      <c r="R350" s="25">
        <f t="array" aca="1" ref="R350" ca="1">INDEX('Lorri 401b'!L:L,MATCH('Retirement Calculator'!A350,'Lorri 401b'!N:N,0),0)</f>
        <v>3678589.7070740769</v>
      </c>
      <c r="S350" s="25">
        <f t="shared" ca="1" si="267"/>
        <v>5520008.9129310315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3525.4531757812501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7820.4732791855868</v>
      </c>
      <c r="K351" s="25">
        <f t="shared" si="264"/>
        <v>20171.771259384055</v>
      </c>
      <c r="L351" s="25"/>
      <c r="N351" s="25">
        <f>'Combined Retirement'!$C$18/12</f>
        <v>39153.069999999992</v>
      </c>
      <c r="O351" s="25">
        <f t="shared" si="265"/>
        <v>11160.82546143035</v>
      </c>
      <c r="P351" s="25">
        <f t="shared" si="266"/>
        <v>27992.244538569641</v>
      </c>
      <c r="Q351" s="25">
        <f t="array" aca="1" ref="Q351" ca="1">INDEX('Isaac 401k'!L:L,MATCH('Retirement Calculator'!A351,'Isaac 401k'!N:N,0),0)</f>
        <v>1841238.727296843</v>
      </c>
      <c r="R351" s="25">
        <f t="array" aca="1" ref="R351" ca="1">INDEX('Lorri 401b'!L:L,MATCH('Retirement Calculator'!A351,'Lorri 401b'!N:N,0),0)</f>
        <v>3673661.3438805873</v>
      </c>
      <c r="S351" s="25">
        <f t="shared" ca="1" si="267"/>
        <v>5514900.0711774305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3525.4531757812501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7820.4732791855868</v>
      </c>
      <c r="K352" s="25">
        <f t="shared" si="264"/>
        <v>20171.771259384055</v>
      </c>
      <c r="L352" s="25"/>
      <c r="N352" s="25">
        <f>'Combined Retirement'!$C$18/12</f>
        <v>39153.069999999992</v>
      </c>
      <c r="O352" s="25">
        <f t="shared" si="265"/>
        <v>11160.82546143035</v>
      </c>
      <c r="P352" s="25">
        <f t="shared" si="266"/>
        <v>27992.244538569641</v>
      </c>
      <c r="Q352" s="25">
        <f t="array" aca="1" ref="Q352" ca="1">INDEX('Isaac 401k'!L:L,MATCH('Retirement Calculator'!A352,'Isaac 401k'!N:N,0),0)</f>
        <v>1841057.496742731</v>
      </c>
      <c r="R352" s="25">
        <f t="array" aca="1" ref="R352" ca="1">INDEX('Lorri 401b'!L:L,MATCH('Retirement Calculator'!A352,'Lorri 401b'!N:N,0),0)</f>
        <v>3668712.4458404579</v>
      </c>
      <c r="S352" s="25">
        <f t="shared" ca="1" si="267"/>
        <v>5509769.9425831884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3525.4531757812501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7820.4732791855868</v>
      </c>
      <c r="K353" s="25">
        <f t="shared" si="264"/>
        <v>20171.771259384055</v>
      </c>
      <c r="L353" s="25"/>
      <c r="N353" s="25">
        <f>'Combined Retirement'!$C$18/12</f>
        <v>39153.069999999992</v>
      </c>
      <c r="O353" s="25">
        <f t="shared" si="265"/>
        <v>11160.82546143035</v>
      </c>
      <c r="P353" s="25">
        <f t="shared" si="266"/>
        <v>27992.244538569641</v>
      </c>
      <c r="Q353" s="25">
        <f t="array" aca="1" ref="Q353" ca="1">INDEX('Isaac 401k'!L:L,MATCH('Retirement Calculator'!A353,'Isaac 401k'!N:N,0),0)</f>
        <v>1840875.5110613101</v>
      </c>
      <c r="R353" s="25">
        <f t="array" aca="1" ref="R353" ca="1">INDEX('Lorri 401b'!L:L,MATCH('Retirement Calculator'!A353,'Lorri 401b'!N:N,0),0)</f>
        <v>3663742.927391828</v>
      </c>
      <c r="S353" s="25">
        <f t="shared" ca="1" si="267"/>
        <v>5504618.4384531379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3525.4531757812501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7820.4732791855868</v>
      </c>
      <c r="K354" s="25">
        <f t="shared" si="264"/>
        <v>20171.771259384055</v>
      </c>
      <c r="L354" s="25"/>
      <c r="N354" s="25">
        <f>'Combined Retirement'!$C$18/12</f>
        <v>39153.069999999992</v>
      </c>
      <c r="O354" s="25">
        <f t="shared" si="265"/>
        <v>11160.82546143035</v>
      </c>
      <c r="P354" s="25">
        <f t="shared" si="266"/>
        <v>27992.244538569641</v>
      </c>
      <c r="Q354" s="25">
        <f t="array" aca="1" ref="Q354" ca="1">INDEX('Isaac 401k'!L:L,MATCH('Retirement Calculator'!A354,'Isaac 401k'!N:N,0),0)</f>
        <v>1840692.7671062166</v>
      </c>
      <c r="R354" s="25">
        <f t="array" aca="1" ref="R354" ca="1">INDEX('Lorri 401b'!L:L,MATCH('Retirement Calculator'!A354,'Lorri 401b'!N:N,0),0)</f>
        <v>3658752.7026163288</v>
      </c>
      <c r="S354" s="25">
        <f t="shared" ca="1" si="267"/>
        <v>5499445.4697225457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3525.4531757812501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7820.4732791855868</v>
      </c>
      <c r="K355" s="25">
        <f t="shared" si="264"/>
        <v>20171.771259384055</v>
      </c>
      <c r="L355" s="25"/>
      <c r="N355" s="25">
        <f>'Combined Retirement'!$C$18/12</f>
        <v>39153.069999999992</v>
      </c>
      <c r="O355" s="25">
        <f t="shared" si="265"/>
        <v>11160.82546143035</v>
      </c>
      <c r="P355" s="25">
        <f t="shared" si="266"/>
        <v>27992.244538569641</v>
      </c>
      <c r="Q355" s="25">
        <f t="array" aca="1" ref="Q355" ca="1">INDEX('Isaac 401k'!L:L,MATCH('Retirement Calculator'!A355,'Isaac 401k'!N:N,0),0)</f>
        <v>1840509.261717977</v>
      </c>
      <c r="R355" s="25">
        <f t="array" aca="1" ref="R355" ca="1">INDEX('Lorri 401b'!L:L,MATCH('Retirement Calculator'!A355,'Lorri 401b'!N:N,0),0)</f>
        <v>3653741.6852375986</v>
      </c>
      <c r="S355" s="25">
        <f t="shared" ca="1" si="267"/>
        <v>5494250.9469555756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3525.4531757812501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7820.4732791855868</v>
      </c>
      <c r="K356" s="25">
        <f t="shared" si="264"/>
        <v>20171.771259384055</v>
      </c>
      <c r="L356" s="25"/>
      <c r="N356" s="25">
        <f>'Combined Retirement'!$C$18/12</f>
        <v>39153.069999999992</v>
      </c>
      <c r="O356" s="25">
        <f t="shared" si="265"/>
        <v>11160.82546143035</v>
      </c>
      <c r="P356" s="25">
        <f t="shared" si="266"/>
        <v>27992.244538569641</v>
      </c>
      <c r="Q356" s="25">
        <f t="array" aca="1" ref="Q356" ca="1">INDEX('Isaac 401k'!L:L,MATCH('Retirement Calculator'!A356,'Isaac 401k'!N:N,0),0)</f>
        <v>1840324.991723953</v>
      </c>
      <c r="R356" s="25">
        <f t="array" aca="1" ref="R356" ca="1">INDEX('Lorri 401b'!L:L,MATCH('Retirement Calculator'!A356,'Lorri 401b'!N:N,0),0)</f>
        <v>3648709.7886197902</v>
      </c>
      <c r="S356" s="25">
        <f t="shared" ca="1" si="267"/>
        <v>5489034.780343743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3525.4531757812501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7820.4732791855868</v>
      </c>
      <c r="K357" s="25">
        <f t="shared" si="264"/>
        <v>20171.771259384055</v>
      </c>
      <c r="L357" s="25"/>
      <c r="N357" s="25">
        <f>'Combined Retirement'!$C$18/12</f>
        <v>39153.069999999992</v>
      </c>
      <c r="O357" s="25">
        <f t="shared" si="265"/>
        <v>11160.82546143035</v>
      </c>
      <c r="P357" s="25">
        <f t="shared" si="266"/>
        <v>27992.244538569641</v>
      </c>
      <c r="Q357" s="25">
        <f t="array" aca="1" ref="Q357" ca="1">INDEX('Isaac 401k'!L:L,MATCH('Retirement Calculator'!A357,'Isaac 401k'!N:N,0),0)</f>
        <v>1840139.9539382872</v>
      </c>
      <c r="R357" s="25">
        <f t="array" aca="1" ref="R357" ca="1">INDEX('Lorri 401b'!L:L,MATCH('Retirement Calculator'!A357,'Lorri 401b'!N:N,0),0)</f>
        <v>3643656.9257660746</v>
      </c>
      <c r="S357" s="25">
        <f t="shared" ca="1" si="267"/>
        <v>5483796.8797043618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3525.4531757812501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7820.4732791855868</v>
      </c>
      <c r="K358" s="25">
        <f t="shared" si="264"/>
        <v>20171.771259384055</v>
      </c>
      <c r="L358" s="25"/>
      <c r="N358" s="25">
        <f>'Combined Retirement'!$C$18/12</f>
        <v>39153.069999999992</v>
      </c>
      <c r="O358" s="25">
        <f t="shared" si="265"/>
        <v>11160.82546143035</v>
      </c>
      <c r="P358" s="25">
        <f t="shared" si="266"/>
        <v>27992.244538569641</v>
      </c>
      <c r="Q358" s="25">
        <f t="array" aca="1" ref="Q358" ca="1">INDEX('Isaac 401k'!L:L,MATCH('Retirement Calculator'!A358,'Isaac 401k'!N:N,0),0)</f>
        <v>1839954.1451618478</v>
      </c>
      <c r="R358" s="25">
        <f t="array" aca="1" ref="R358" ca="1">INDEX('Lorri 401b'!L:L,MATCH('Retirement Calculator'!A358,'Lorri 401b'!N:N,0),0)</f>
        <v>3638583.009317135</v>
      </c>
      <c r="S358" s="25">
        <f t="shared" ca="1" si="267"/>
        <v>5478537.154478983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3525.4531757812501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7820.4732791855868</v>
      </c>
      <c r="K359" s="25">
        <f t="shared" si="264"/>
        <v>20171.771259384055</v>
      </c>
      <c r="L359" s="25"/>
      <c r="N359" s="25">
        <f>'Combined Retirement'!$C$18/12</f>
        <v>39153.069999999992</v>
      </c>
      <c r="O359" s="25">
        <f t="shared" si="265"/>
        <v>11160.82546143035</v>
      </c>
      <c r="P359" s="25">
        <f t="shared" si="266"/>
        <v>27992.244538569641</v>
      </c>
      <c r="Q359" s="25">
        <f t="array" aca="1" ref="Q359" ca="1">INDEX('Isaac 401k'!L:L,MATCH('Retirement Calculator'!A359,'Isaac 401k'!N:N,0),0)</f>
        <v>1839767.5621821734</v>
      </c>
      <c r="R359" s="25">
        <f t="array" aca="1" ref="R359" ca="1">INDEX('Lorri 401b'!L:L,MATCH('Retirement Calculator'!A359,'Lorri 401b'!N:N,0),0)</f>
        <v>3633487.9515496581</v>
      </c>
      <c r="S359" s="25">
        <f t="shared" ca="1" si="267"/>
        <v>5473255.5137318317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3525.4531757812501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7820.4732791855868</v>
      </c>
      <c r="K360" s="25">
        <f t="shared" si="264"/>
        <v>20171.771259384055</v>
      </c>
      <c r="L360" s="25"/>
      <c r="N360" s="25">
        <f>'Combined Retirement'!$C$18/12</f>
        <v>39153.069999999992</v>
      </c>
      <c r="O360" s="25">
        <f t="shared" si="265"/>
        <v>11160.82546143035</v>
      </c>
      <c r="P360" s="25">
        <f t="shared" si="266"/>
        <v>27992.244538569641</v>
      </c>
      <c r="Q360" s="25">
        <f t="array" aca="1" ref="Q360" ca="1">INDEX('Isaac 401k'!L:L,MATCH('Retirement Calculator'!A360,'Isaac 401k'!N:N,0),0)</f>
        <v>1839580.2017734169</v>
      </c>
      <c r="R360" s="25">
        <f t="array" aca="1" ref="R360" ca="1">INDEX('Lorri 401b'!L:L,MATCH('Retirement Calculator'!A360,'Lorri 401b'!N:N,0),0)</f>
        <v>3628371.6643748167</v>
      </c>
      <c r="S360" s="25">
        <f t="shared" ca="1" si="267"/>
        <v>5467951.8661482334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3525.4531757812501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7820.4732791855868</v>
      </c>
      <c r="K361" s="25">
        <f t="shared" si="264"/>
        <v>20171.771259384055</v>
      </c>
      <c r="L361" s="25"/>
      <c r="N361" s="25">
        <f>'Combined Retirement'!$C$18/12</f>
        <v>39153.069999999992</v>
      </c>
      <c r="O361" s="25">
        <f t="shared" si="265"/>
        <v>11160.82546143035</v>
      </c>
      <c r="P361" s="25">
        <f t="shared" si="266"/>
        <v>27992.244538569641</v>
      </c>
      <c r="Q361" s="25">
        <f t="array" aca="1" ref="Q361" ca="1">INDEX('Isaac 401k'!L:L,MATCH('Retirement Calculator'!A361,'Isaac 401k'!N:N,0),0)</f>
        <v>1839392.0606962906</v>
      </c>
      <c r="R361" s="25">
        <f t="array" aca="1" ref="R361" ca="1">INDEX('Lorri 401b'!L:L,MATCH('Retirement Calculator'!A361,'Lorri 401b'!N:N,0),0)</f>
        <v>3623234.0593367466</v>
      </c>
      <c r="S361" s="25">
        <f t="shared" ca="1" si="267"/>
        <v>5462626.1200330369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3525.4531757812501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7820.4732791855868</v>
      </c>
      <c r="K362" s="25">
        <f t="shared" si="264"/>
        <v>20171.771259384055</v>
      </c>
      <c r="L362" s="25"/>
      <c r="N362" s="25">
        <f>'Combined Retirement'!$C$18/12</f>
        <v>39153.069999999992</v>
      </c>
      <c r="O362" s="25">
        <f t="shared" si="265"/>
        <v>11160.82546143035</v>
      </c>
      <c r="P362" s="25">
        <f t="shared" si="266"/>
        <v>27992.244538569641</v>
      </c>
      <c r="Q362" s="25">
        <f t="array" aca="1" ref="Q362" ca="1">INDEX('Isaac 401k'!L:L,MATCH('Retirement Calculator'!A362,'Isaac 401k'!N:N,0),0)</f>
        <v>1839203.1356980095</v>
      </c>
      <c r="R362" s="25">
        <f t="array" aca="1" ref="R362" ca="1">INDEX('Lorri 401b'!L:L,MATCH('Retirement Calculator'!A362,'Lorri 401b'!N:N,0),0)</f>
        <v>3618075.0476110182</v>
      </c>
      <c r="S362" s="25">
        <f t="shared" ca="1" si="267"/>
        <v>5457278.1833090279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3525.4531757812501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7820.4732791855868</v>
      </c>
      <c r="K363" s="25">
        <f t="shared" si="264"/>
        <v>20171.771259384055</v>
      </c>
      <c r="L363" s="25"/>
      <c r="N363" s="25">
        <f>'Combined Retirement'!$C$18/12</f>
        <v>39153.069999999992</v>
      </c>
      <c r="O363" s="25">
        <f t="shared" si="265"/>
        <v>11160.82546143035</v>
      </c>
      <c r="P363" s="25">
        <f t="shared" si="266"/>
        <v>27992.244538569641</v>
      </c>
      <c r="Q363" s="25">
        <f t="array" aca="1" ref="Q363" ca="1">INDEX('Isaac 401k'!L:L,MATCH('Retirement Calculator'!A363,'Isaac 401k'!N:N,0),0)</f>
        <v>1839013.4235122357</v>
      </c>
      <c r="R363" s="25">
        <f t="array" aca="1" ref="R363" ca="1">INDEX('Lorri 401b'!L:L,MATCH('Retirement Calculator'!A363,'Lorri 401b'!N:N,0),0)</f>
        <v>3612894.540003099</v>
      </c>
      <c r="S363" s="25">
        <f t="shared" ca="1" si="267"/>
        <v>5451907.9635153348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3525.4531757812501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7820.4732791855868</v>
      </c>
      <c r="K364" s="25">
        <f t="shared" si="264"/>
        <v>20171.771259384055</v>
      </c>
      <c r="L364" s="25"/>
      <c r="N364" s="25">
        <f>'Combined Retirement'!$C$18/12</f>
        <v>39153.069999999992</v>
      </c>
      <c r="O364" s="25">
        <f t="shared" si="265"/>
        <v>11160.82546143035</v>
      </c>
      <c r="P364" s="25">
        <f t="shared" si="266"/>
        <v>27992.244538569641</v>
      </c>
      <c r="Q364" s="25">
        <f t="array" aca="1" ref="Q364" ca="1">INDEX('Isaac 401k'!L:L,MATCH('Retirement Calculator'!A364,'Isaac 401k'!N:N,0),0)</f>
        <v>1838822.9208590211</v>
      </c>
      <c r="R364" s="25">
        <f t="array" aca="1" ref="R364" ca="1">INDEX('Lorri 401b'!L:L,MATCH('Retirement Calculator'!A364,'Lorri 401b'!N:N,0),0)</f>
        <v>3607692.4469468137</v>
      </c>
      <c r="S364" s="25">
        <f t="shared" ca="1" si="267"/>
        <v>5446515.3678058349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3525.4531757812501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7820.4732791855868</v>
      </c>
      <c r="K365" s="25">
        <f t="shared" si="264"/>
        <v>20171.771259384055</v>
      </c>
      <c r="L365" s="25"/>
      <c r="N365" s="25">
        <f>'Combined Retirement'!$C$18/12</f>
        <v>39153.069999999992</v>
      </c>
      <c r="O365" s="25">
        <f t="shared" si="265"/>
        <v>11160.82546143035</v>
      </c>
      <c r="P365" s="25">
        <f t="shared" si="266"/>
        <v>27992.244538569641</v>
      </c>
      <c r="Q365" s="25">
        <f t="array" aca="1" ref="Q365" ca="1">INDEX('Isaac 401k'!L:L,MATCH('Retirement Calculator'!A365,'Isaac 401k'!N:N,0),0)</f>
        <v>1838631.6244447515</v>
      </c>
      <c r="R365" s="25">
        <f t="array" aca="1" ref="R365" ca="1">INDEX('Lorri 401b'!L:L,MATCH('Retirement Calculator'!A365,'Lorri 401b'!N:N,0),0)</f>
        <v>3602468.6785027939</v>
      </c>
      <c r="S365" s="25">
        <f t="shared" ca="1" si="267"/>
        <v>5441100.3029475454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3525.4531757812501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7820.4732791855868</v>
      </c>
      <c r="K366" s="25">
        <f t="shared" si="264"/>
        <v>20171.771259384055</v>
      </c>
      <c r="L366" s="25"/>
      <c r="N366" s="25">
        <f>'Combined Retirement'!$C$18/12</f>
        <v>39153.069999999992</v>
      </c>
      <c r="O366" s="25">
        <f t="shared" si="265"/>
        <v>11160.82546143035</v>
      </c>
      <c r="P366" s="25">
        <f t="shared" si="266"/>
        <v>27992.244538569641</v>
      </c>
      <c r="Q366" s="25">
        <f t="array" aca="1" ref="Q366" ca="1">INDEX('Isaac 401k'!L:L,MATCH('Retirement Calculator'!A366,'Isaac 401k'!N:N,0),0)</f>
        <v>1838439.5309620891</v>
      </c>
      <c r="R366" s="25">
        <f t="array" aca="1" ref="R366" ca="1">INDEX('Lorri 401b'!L:L,MATCH('Retirement Calculator'!A366,'Lorri 401b'!N:N,0),0)</f>
        <v>3597223.1443569236</v>
      </c>
      <c r="S366" s="25">
        <f t="shared" ca="1" si="267"/>
        <v>5435662.6753190123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3525.4531757812501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7820.4732791855868</v>
      </c>
      <c r="K367" s="25">
        <f t="shared" si="264"/>
        <v>20171.771259384055</v>
      </c>
      <c r="L367" s="25"/>
      <c r="N367" s="25">
        <f>'Combined Retirement'!$C$18/12</f>
        <v>39153.069999999992</v>
      </c>
      <c r="O367" s="25">
        <f t="shared" si="265"/>
        <v>11160.82546143035</v>
      </c>
      <c r="P367" s="25">
        <f t="shared" si="266"/>
        <v>27992.244538569641</v>
      </c>
      <c r="Q367" s="25">
        <f t="array" aca="1" ref="Q367" ca="1">INDEX('Isaac 401k'!L:L,MATCH('Retirement Calculator'!A367,'Isaac 401k'!N:N,0),0)</f>
        <v>1838246.6370899156</v>
      </c>
      <c r="R367" s="25">
        <f t="array" aca="1" ref="R367" ca="1">INDEX('Lorri 401b'!L:L,MATCH('Retirement Calculator'!A367,'Lorri 401b'!N:N,0),0)</f>
        <v>3591955.7538187793</v>
      </c>
      <c r="S367" s="25">
        <f t="shared" ca="1" si="267"/>
        <v>5430202.3909086948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3525.4531757812501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7820.4732791855868</v>
      </c>
      <c r="K368" s="25">
        <f t="shared" si="264"/>
        <v>20171.771259384055</v>
      </c>
      <c r="L368" s="25"/>
      <c r="N368" s="25">
        <f>'Combined Retirement'!$C$18/12</f>
        <v>39153.069999999992</v>
      </c>
      <c r="O368" s="25">
        <f t="shared" si="265"/>
        <v>11160.82546143035</v>
      </c>
      <c r="P368" s="25">
        <f t="shared" si="266"/>
        <v>27992.244538569641</v>
      </c>
      <c r="Q368" s="25">
        <f t="array" aca="1" ref="Q368" ca="1">INDEX('Isaac 401k'!L:L,MATCH('Retirement Calculator'!A368,'Isaac 401k'!N:N,0),0)</f>
        <v>1838052.9394932748</v>
      </c>
      <c r="R368" s="25">
        <f t="array" aca="1" ref="R368" ca="1">INDEX('Lorri 401b'!L:L,MATCH('Retirement Calculator'!A368,'Lorri 401b'!N:N,0),0)</f>
        <v>3586666.4158200594</v>
      </c>
      <c r="S368" s="25">
        <f t="shared" ca="1" si="267"/>
        <v>5424719.3553133346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3525.4531757812501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7820.4732791855868</v>
      </c>
      <c r="K369" s="25">
        <f t="shared" si="264"/>
        <v>20171.771259384055</v>
      </c>
      <c r="L369" s="25"/>
      <c r="N369" s="25">
        <f>'Combined Retirement'!$C$18/12</f>
        <v>39153.069999999992</v>
      </c>
      <c r="O369" s="25">
        <f t="shared" si="265"/>
        <v>11160.82546143035</v>
      </c>
      <c r="P369" s="25">
        <f t="shared" si="266"/>
        <v>27992.244538569641</v>
      </c>
      <c r="Q369" s="25">
        <f t="array" aca="1" ref="Q369" ca="1">INDEX('Isaac 401k'!L:L,MATCH('Retirement Calculator'!A369,'Isaac 401k'!N:N,0),0)</f>
        <v>1837858.4348233147</v>
      </c>
      <c r="R369" s="25">
        <f t="array" aca="1" ref="R369" ca="1">INDEX('Lorri 401b'!L:L,MATCH('Retirement Calculator'!A369,'Lorri 401b'!N:N,0),0)</f>
        <v>3581355.0389130111</v>
      </c>
      <c r="S369" s="25">
        <f t="shared" ca="1" si="267"/>
        <v>5419213.4737363253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3525.4531757812501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7820.4732791855868</v>
      </c>
      <c r="K370" s="25">
        <f t="shared" si="264"/>
        <v>20171.771259384055</v>
      </c>
      <c r="L370" s="25"/>
      <c r="N370" s="25">
        <f>'Combined Retirement'!$C$18/12</f>
        <v>39153.069999999992</v>
      </c>
      <c r="O370" s="25">
        <f t="shared" si="265"/>
        <v>11160.82546143035</v>
      </c>
      <c r="P370" s="25">
        <f t="shared" si="266"/>
        <v>27992.244538569641</v>
      </c>
      <c r="Q370" s="25">
        <f t="array" aca="1" ref="Q370" ca="1">INDEX('Isaac 401k'!L:L,MATCH('Retirement Calculator'!A370,'Isaac 401k'!N:N,0),0)</f>
        <v>1837663.1197172296</v>
      </c>
      <c r="R370" s="25">
        <f t="array" aca="1" ref="R370" ca="1">INDEX('Lorri 401b'!L:L,MATCH('Retirement Calculator'!A370,'Lorri 401b'!N:N,0),0)</f>
        <v>3576021.5312688504</v>
      </c>
      <c r="S370" s="25">
        <f t="shared" ca="1" si="267"/>
        <v>5413684.6509860801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3525.4531757812501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7820.4732791855868</v>
      </c>
      <c r="K371" s="25">
        <f t="shared" si="264"/>
        <v>20171.771259384055</v>
      </c>
      <c r="L371" s="25"/>
      <c r="N371" s="25">
        <f>'Combined Retirement'!$C$18/12</f>
        <v>39153.069999999992</v>
      </c>
      <c r="O371" s="25">
        <f t="shared" si="265"/>
        <v>11160.82546143035</v>
      </c>
      <c r="P371" s="25">
        <f t="shared" si="266"/>
        <v>27992.244538569641</v>
      </c>
      <c r="Q371" s="25">
        <f t="array" aca="1" ref="Q371" ca="1">INDEX('Isaac 401k'!L:L,MATCH('Retirement Calculator'!A371,'Isaac 401k'!N:N,0),0)</f>
        <v>1837466.9907982026</v>
      </c>
      <c r="R371" s="25">
        <f t="array" aca="1" ref="R371" ca="1">INDEX('Lorri 401b'!L:L,MATCH('Retirement Calculator'!A371,'Lorri 401b'!N:N,0),0)</f>
        <v>3570665.8006761721</v>
      </c>
      <c r="S371" s="25">
        <f t="shared" ca="1" si="267"/>
        <v>5408132.7914743749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3525.4531757812501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7820.4732791855868</v>
      </c>
      <c r="K372" s="25">
        <f t="shared" si="264"/>
        <v>20171.771259384055</v>
      </c>
      <c r="L372" s="25"/>
      <c r="N372" s="25">
        <f>'Combined Retirement'!$C$18/12</f>
        <v>39153.069999999992</v>
      </c>
      <c r="O372" s="25">
        <f t="shared" si="265"/>
        <v>11160.82546143035</v>
      </c>
      <c r="P372" s="25">
        <f t="shared" si="266"/>
        <v>27992.244538569641</v>
      </c>
      <c r="Q372" s="25">
        <f t="array" aca="1" ref="Q372" ca="1">INDEX('Isaac 401k'!L:L,MATCH('Retirement Calculator'!A372,'Isaac 401k'!N:N,0),0)</f>
        <v>1837270.0446753462</v>
      </c>
      <c r="R372" s="25">
        <f t="array" aca="1" ref="R372" ca="1">INDEX('Lorri 401b'!L:L,MATCH('Retirement Calculator'!A372,'Lorri 401b'!N:N,0),0)</f>
        <v>3565287.754539358</v>
      </c>
      <c r="S372" s="25">
        <f t="shared" ca="1" si="267"/>
        <v>5402557.799214704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3525.4531757812501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7820.4732791855868</v>
      </c>
      <c r="K373" s="25">
        <f t="shared" si="264"/>
        <v>20171.771259384055</v>
      </c>
      <c r="L373" s="25"/>
      <c r="N373" s="25">
        <f>'Combined Retirement'!$C$18/12</f>
        <v>39153.069999999992</v>
      </c>
      <c r="O373" s="25">
        <f t="shared" si="265"/>
        <v>11160.82546143035</v>
      </c>
      <c r="P373" s="25">
        <f t="shared" si="266"/>
        <v>27992.244538569641</v>
      </c>
      <c r="Q373" s="25">
        <f t="array" aca="1" ref="Q373" ca="1">INDEX('Isaac 401k'!L:L,MATCH('Retirement Calculator'!A373,'Isaac 401k'!N:N,0),0)</f>
        <v>1837072.2779436447</v>
      </c>
      <c r="R373" s="25">
        <f t="array" aca="1" ref="R373" ca="1">INDEX('Lorri 401b'!L:L,MATCH('Retirement Calculator'!A373,'Lorri 401b'!N:N,0),0)</f>
        <v>3559887.2998769735</v>
      </c>
      <c r="S373" s="25">
        <f t="shared" ca="1" si="267"/>
        <v>5396959.5778206177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3525.4531757812501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7820.4732791855868</v>
      </c>
      <c r="K374" s="25">
        <f t="shared" si="264"/>
        <v>20171.771259384055</v>
      </c>
      <c r="L374" s="25"/>
      <c r="N374" s="25">
        <f>'Combined Retirement'!$C$18/12</f>
        <v>39153.069999999992</v>
      </c>
      <c r="O374" s="25">
        <f t="shared" si="265"/>
        <v>11160.82546143035</v>
      </c>
      <c r="P374" s="25">
        <f t="shared" si="266"/>
        <v>27992.244538569641</v>
      </c>
      <c r="Q374" s="25">
        <f t="array" aca="1" ref="Q374" ca="1">INDEX('Isaac 401k'!L:L,MATCH('Retirement Calculator'!A374,'Isaac 401k'!N:N,0),0)</f>
        <v>1836873.6871838942</v>
      </c>
      <c r="R374" s="25">
        <f t="array" aca="1" ref="R374" ca="1">INDEX('Lorri 401b'!L:L,MATCH('Retirement Calculator'!A374,'Lorri 401b'!N:N,0),0)</f>
        <v>3554464.3433201625</v>
      </c>
      <c r="S374" s="25">
        <f t="shared" ca="1" si="267"/>
        <v>5391338.0305040572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3525.4531757812501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7820.4732791855868</v>
      </c>
      <c r="K375" s="25">
        <f t="shared" si="264"/>
        <v>20171.771259384055</v>
      </c>
      <c r="L375" s="25"/>
      <c r="N375" s="25">
        <f>'Combined Retirement'!$C$18/12</f>
        <v>39153.069999999992</v>
      </c>
      <c r="O375" s="25">
        <f t="shared" si="265"/>
        <v>11160.82546143035</v>
      </c>
      <c r="P375" s="25">
        <f t="shared" si="266"/>
        <v>27992.244538569641</v>
      </c>
      <c r="Q375" s="25">
        <f t="array" aca="1" ref="Q375" ca="1">INDEX('Isaac 401k'!L:L,MATCH('Retirement Calculator'!A375,'Isaac 401k'!N:N,0),0)</f>
        <v>1836674.268962645</v>
      </c>
      <c r="R375" s="25">
        <f t="array" aca="1" ref="R375" ca="1">INDEX('Lorri 401b'!L:L,MATCH('Retirement Calculator'!A375,'Lorri 401b'!N:N,0),0)</f>
        <v>3549018.7911110315</v>
      </c>
      <c r="S375" s="25">
        <f t="shared" ca="1" si="267"/>
        <v>5385693.0600736765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3525.4531757812501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7820.4732791855868</v>
      </c>
      <c r="K376" s="25">
        <f t="shared" si="264"/>
        <v>20171.771259384055</v>
      </c>
      <c r="L376" s="25"/>
      <c r="N376" s="25">
        <f>'Combined Retirement'!$C$18/12</f>
        <v>39153.069999999992</v>
      </c>
      <c r="O376" s="25">
        <f t="shared" si="265"/>
        <v>11160.82546143035</v>
      </c>
      <c r="P376" s="25">
        <f t="shared" si="266"/>
        <v>27992.244538569641</v>
      </c>
      <c r="Q376" s="25">
        <f t="array" aca="1" ref="Q376" ca="1">INDEX('Isaac 401k'!L:L,MATCH('Retirement Calculator'!A376,'Isaac 401k'!N:N,0),0)</f>
        <v>1836474.0198321405</v>
      </c>
      <c r="R376" s="25">
        <f t="array" aca="1" ref="R376" ca="1">INDEX('Lorri 401b'!L:L,MATCH('Retirement Calculator'!A376,'Lorri 401b'!N:N,0),0)</f>
        <v>3543550.5491010291</v>
      </c>
      <c r="S376" s="25">
        <f t="shared" ca="1" si="267"/>
        <v>5380024.5689331694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3525.4531757812501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7820.4732791855868</v>
      </c>
      <c r="K377" s="25">
        <f t="shared" si="264"/>
        <v>20171.771259384055</v>
      </c>
      <c r="L377" s="25"/>
      <c r="N377" s="25">
        <f>'Combined Retirement'!$C$18/12</f>
        <v>39153.069999999992</v>
      </c>
      <c r="O377" s="25">
        <f t="shared" si="265"/>
        <v>11160.82546143035</v>
      </c>
      <c r="P377" s="25">
        <f t="shared" si="266"/>
        <v>27992.244538569641</v>
      </c>
      <c r="Q377" s="25">
        <f t="array" aca="1" ref="Q377" ca="1">INDEX('Isaac 401k'!L:L,MATCH('Retirement Calculator'!A377,'Isaac 401k'!N:N,0),0)</f>
        <v>1836272.9363302588</v>
      </c>
      <c r="R377" s="25">
        <f t="array" aca="1" ref="R377" ca="1">INDEX('Lorri 401b'!L:L,MATCH('Retirement Calculator'!A377,'Lorri 401b'!N:N,0),0)</f>
        <v>3538059.5227493183</v>
      </c>
      <c r="S377" s="25">
        <f t="shared" ca="1" si="267"/>
        <v>5374332.4590795767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3525.4531757812501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7820.4732791855868</v>
      </c>
      <c r="K378" s="25">
        <f t="shared" si="264"/>
        <v>20171.771259384055</v>
      </c>
      <c r="L378" s="25"/>
      <c r="N378" s="25">
        <f>'Combined Retirement'!$C$18/12</f>
        <v>39153.069999999992</v>
      </c>
      <c r="O378" s="25">
        <f t="shared" si="265"/>
        <v>11160.82546143035</v>
      </c>
      <c r="P378" s="25">
        <f t="shared" si="266"/>
        <v>27992.244538569641</v>
      </c>
      <c r="Q378" s="25">
        <f t="array" aca="1" ref="Q378" ca="1">INDEX('Isaac 401k'!L:L,MATCH('Retirement Calculator'!A378,'Isaac 401k'!N:N,0),0)</f>
        <v>1836071.0149804528</v>
      </c>
      <c r="R378" s="25">
        <f t="array" aca="1" ref="R378" ca="1">INDEX('Lorri 401b'!L:L,MATCH('Retirement Calculator'!A378,'Lorri 401b'!N:N,0),0)</f>
        <v>3532545.6171211423</v>
      </c>
      <c r="S378" s="25">
        <f t="shared" ca="1" si="267"/>
        <v>5368616.6321015954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3525.4531757812501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7820.4732791855868</v>
      </c>
      <c r="K379" s="25">
        <f t="shared" si="264"/>
        <v>20171.771259384055</v>
      </c>
      <c r="L379" s="25"/>
      <c r="N379" s="25">
        <f>'Combined Retirement'!$C$18/12</f>
        <v>39153.069999999992</v>
      </c>
      <c r="O379" s="25">
        <f t="shared" si="265"/>
        <v>11160.82546143035</v>
      </c>
      <c r="P379" s="25">
        <f t="shared" si="266"/>
        <v>27992.244538569641</v>
      </c>
      <c r="Q379" s="25">
        <f t="array" aca="1" ref="Q379" ca="1">INDEX('Isaac 401k'!L:L,MATCH('Retirement Calculator'!A379,'Isaac 401k'!N:N,0),0)</f>
        <v>1835868.2522916892</v>
      </c>
      <c r="R379" s="25">
        <f t="array" aca="1" ref="R379" ca="1">INDEX('Lorri 401b'!L:L,MATCH('Retirement Calculator'!A379,'Lorri 401b'!N:N,0),0)</f>
        <v>3527008.7368861819</v>
      </c>
      <c r="S379" s="25">
        <f t="shared" ca="1" si="267"/>
        <v>5362876.9891778715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3525.4531757812501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7820.4732791855868</v>
      </c>
      <c r="K380" s="25">
        <f t="shared" si="264"/>
        <v>20171.771259384055</v>
      </c>
      <c r="L380" s="25"/>
      <c r="N380" s="25">
        <f>'Combined Retirement'!$C$18/12</f>
        <v>39153.069999999992</v>
      </c>
      <c r="O380" s="25">
        <f t="shared" si="265"/>
        <v>11160.82546143035</v>
      </c>
      <c r="P380" s="25">
        <f t="shared" si="266"/>
        <v>27992.244538569641</v>
      </c>
      <c r="Q380" s="25">
        <f t="array" aca="1" ref="Q380" ca="1">INDEX('Isaac 401k'!L:L,MATCH('Retirement Calculator'!A380,'Isaac 401k'!N:N,0),0)</f>
        <v>1835664.6447583891</v>
      </c>
      <c r="R380" s="25">
        <f t="array" aca="1" ref="R380" ca="1">INDEX('Lorri 401b'!L:L,MATCH('Retirement Calculator'!A380,'Lorri 401b'!N:N,0),0)</f>
        <v>3521448.7863169094</v>
      </c>
      <c r="S380" s="25">
        <f t="shared" ca="1" si="267"/>
        <v>5357113.4310752982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3525.4531757812501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7820.4732791855868</v>
      </c>
      <c r="K381" s="25">
        <f t="shared" si="264"/>
        <v>20171.771259384055</v>
      </c>
      <c r="L381" s="25"/>
      <c r="N381" s="25">
        <f>'Combined Retirement'!$C$18/12</f>
        <v>39153.069999999992</v>
      </c>
      <c r="O381" s="25">
        <f t="shared" si="265"/>
        <v>11160.82546143035</v>
      </c>
      <c r="P381" s="25">
        <f t="shared" si="266"/>
        <v>27992.244538569641</v>
      </c>
      <c r="Q381" s="25">
        <f t="array" aca="1" ref="Q381" ca="1">INDEX('Isaac 401k'!L:L,MATCH('Retirement Calculator'!A381,'Isaac 401k'!N:N,0),0)</f>
        <v>1835460.1888603668</v>
      </c>
      <c r="R381" s="25">
        <f t="array" aca="1" ref="R381" ca="1">INDEX('Lorri 401b'!L:L,MATCH('Retirement Calculator'!A381,'Lorri 401b'!N:N,0),0)</f>
        <v>3515865.6692869314</v>
      </c>
      <c r="S381" s="25">
        <f t="shared" ca="1" si="267"/>
        <v>5351325.858147298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3525.4531757812501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7820.4732791855868</v>
      </c>
      <c r="K382" s="25">
        <f t="shared" si="264"/>
        <v>20171.771259384055</v>
      </c>
      <c r="L382" s="25"/>
      <c r="N382" s="25">
        <f>'Combined Retirement'!$C$18/12</f>
        <v>39153.069999999992</v>
      </c>
      <c r="O382" s="25">
        <f t="shared" si="265"/>
        <v>11160.82546143035</v>
      </c>
      <c r="P382" s="25">
        <f t="shared" si="266"/>
        <v>27992.244538569641</v>
      </c>
      <c r="Q382" s="25">
        <f t="array" aca="1" ref="Q382" ca="1">INDEX('Isaac 401k'!L:L,MATCH('Retirement Calculator'!A382,'Isaac 401k'!N:N,0),0)</f>
        <v>1835254.8810627696</v>
      </c>
      <c r="R382" s="25">
        <f t="array" aca="1" ref="R382" ca="1">INDEX('Lorri 401b'!L:L,MATCH('Retirement Calculator'!A382,'Lorri 401b'!N:N,0),0)</f>
        <v>3510259.2892693286</v>
      </c>
      <c r="S382" s="25">
        <f t="shared" ca="1" si="267"/>
        <v>5345514.1703320984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3525.4531757812501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7820.4732791855868</v>
      </c>
      <c r="K383" s="25">
        <f t="shared" si="264"/>
        <v>20171.771259384055</v>
      </c>
      <c r="L383" s="25"/>
      <c r="N383" s="25">
        <f>'Combined Retirement'!$C$18/12</f>
        <v>39153.069999999992</v>
      </c>
      <c r="O383" s="25">
        <f t="shared" si="265"/>
        <v>11160.82546143035</v>
      </c>
      <c r="P383" s="25">
        <f t="shared" si="266"/>
        <v>27992.244538569641</v>
      </c>
      <c r="Q383" s="25">
        <f t="array" aca="1" ref="Q383" ca="1">INDEX('Isaac 401k'!L:L,MATCH('Retirement Calculator'!A383,'Isaac 401k'!N:N,0),0)</f>
        <v>1835048.7178160155</v>
      </c>
      <c r="R383" s="25">
        <f t="array" aca="1" ref="R383" ca="1">INDEX('Lorri 401b'!L:L,MATCH('Retirement Calculator'!A383,'Lorri 401b'!N:N,0),0)</f>
        <v>3504629.5493349857</v>
      </c>
      <c r="S383" s="25">
        <f t="shared" ca="1" si="267"/>
        <v>5339678.2671510009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3525.4531757812501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7820.4732791855868</v>
      </c>
      <c r="K384" s="25">
        <f t="shared" si="264"/>
        <v>20171.771259384055</v>
      </c>
      <c r="L384" s="25"/>
      <c r="N384" s="25">
        <f>'Combined Retirement'!$C$18/12</f>
        <v>39153.069999999992</v>
      </c>
      <c r="O384" s="25">
        <f t="shared" si="265"/>
        <v>11160.82546143035</v>
      </c>
      <c r="P384" s="25">
        <f t="shared" si="266"/>
        <v>27992.244538569641</v>
      </c>
      <c r="Q384" s="25">
        <f t="array" aca="1" ref="Q384" ca="1">INDEX('Isaac 401k'!L:L,MATCH('Retirement Calculator'!A384,'Isaac 401k'!N:N,0),0)</f>
        <v>1834841.6955557333</v>
      </c>
      <c r="R384" s="25">
        <f t="array" aca="1" ref="R384" ca="1">INDEX('Lorri 401b'!L:L,MATCH('Retirement Calculator'!A384,'Lorri 401b'!N:N,0),0)</f>
        <v>3498976.3521509166</v>
      </c>
      <c r="S384" s="25">
        <f t="shared" ca="1" si="267"/>
        <v>5333818.0477066496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3525.4531757812501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7820.4732791855868</v>
      </c>
      <c r="K385" s="25">
        <f t="shared" si="264"/>
        <v>20171.771259384055</v>
      </c>
      <c r="L385" s="25"/>
      <c r="N385" s="25">
        <f>'Combined Retirement'!$C$18/12</f>
        <v>39153.069999999992</v>
      </c>
      <c r="O385" s="25">
        <f t="shared" si="265"/>
        <v>11160.82546143035</v>
      </c>
      <c r="P385" s="25">
        <f t="shared" si="266"/>
        <v>27992.244538569641</v>
      </c>
      <c r="Q385" s="25">
        <f t="array" aca="1" ref="Q385" ca="1">INDEX('Isaac 401k'!L:L,MATCH('Retirement Calculator'!A385,'Isaac 401k'!N:N,0),0)</f>
        <v>1834633.8107026999</v>
      </c>
      <c r="R385" s="25">
        <f t="array" aca="1" ref="R385" ca="1">INDEX('Lorri 401b'!L:L,MATCH('Retirement Calculator'!A385,'Lorri 401b'!N:N,0),0)</f>
        <v>3493299.5999785806</v>
      </c>
      <c r="S385" s="25">
        <f t="shared" ca="1" si="267"/>
        <v>5327933.4106812803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3525.4531757812501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7820.4732791855868</v>
      </c>
      <c r="K386" s="25">
        <f t="shared" si="264"/>
        <v>20171.771259384055</v>
      </c>
      <c r="L386" s="25"/>
      <c r="N386" s="25">
        <f>'Combined Retirement'!$C$18/12</f>
        <v>39153.069999999992</v>
      </c>
      <c r="O386" s="25">
        <f t="shared" si="265"/>
        <v>11160.82546143035</v>
      </c>
      <c r="P386" s="25">
        <f t="shared" si="266"/>
        <v>27992.244538569641</v>
      </c>
      <c r="Q386" s="25">
        <f t="array" aca="1" ref="Q386" ca="1">INDEX('Isaac 401k'!L:L,MATCH('Retirement Calculator'!A386,'Isaac 401k'!N:N,0),0)</f>
        <v>1834425.0596627791</v>
      </c>
      <c r="R386" s="25">
        <f t="array" aca="1" ref="R386" ca="1">INDEX('Lorri 401b'!L:L,MATCH('Retirement Calculator'!A386,'Lorri 401b'!N:N,0),0)</f>
        <v>3487599.1946721929</v>
      </c>
      <c r="S386" s="25">
        <f t="shared" ca="1" si="267"/>
        <v>5322024.2543349722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3525.4531757812501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7820.4732791855868</v>
      </c>
      <c r="K387" s="25">
        <f t="shared" si="264"/>
        <v>20171.771259384055</v>
      </c>
      <c r="L387" s="25"/>
      <c r="N387" s="25">
        <f>'Combined Retirement'!$C$18/12</f>
        <v>39153.069999999992</v>
      </c>
      <c r="O387" s="25">
        <f t="shared" si="265"/>
        <v>11160.82546143035</v>
      </c>
      <c r="P387" s="25">
        <f t="shared" si="266"/>
        <v>27992.244538569641</v>
      </c>
      <c r="Q387" s="25">
        <f t="array" aca="1" ref="Q387" ca="1">INDEX('Isaac 401k'!L:L,MATCH('Retirement Calculator'!A387,'Isaac 401k'!N:N,0),0)</f>
        <v>1834215.4388268585</v>
      </c>
      <c r="R387" s="25">
        <f t="array" aca="1" ref="R387" ca="1">INDEX('Lorri 401b'!L:L,MATCH('Retirement Calculator'!A387,'Lorri 401b'!N:N,0),0)</f>
        <v>3481875.0376770287</v>
      </c>
      <c r="S387" s="25">
        <f t="shared" ca="1" si="267"/>
        <v>5316090.4765038872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3525.4531757812501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7820.4732791855868</v>
      </c>
      <c r="K388" s="25">
        <f t="shared" si="264"/>
        <v>20171.771259384055</v>
      </c>
      <c r="L388" s="25"/>
      <c r="N388" s="25">
        <f>'Combined Retirement'!$C$18/12</f>
        <v>39153.069999999992</v>
      </c>
      <c r="O388" s="25">
        <f t="shared" si="265"/>
        <v>11160.82546143035</v>
      </c>
      <c r="P388" s="25">
        <f t="shared" si="266"/>
        <v>27992.244538569641</v>
      </c>
      <c r="Q388" s="25">
        <f t="array" aca="1" ref="Q388" ca="1">INDEX('Isaac 401k'!L:L,MATCH('Retirement Calculator'!A388,'Isaac 401k'!N:N,0),0)</f>
        <v>1834004.9445707882</v>
      </c>
      <c r="R388" s="25">
        <f t="array" aca="1" ref="R388" ca="1">INDEX('Lorri 401b'!L:L,MATCH('Retirement Calculator'!A388,'Lorri 401b'!N:N,0),0)</f>
        <v>3476127.0300277178</v>
      </c>
      <c r="S388" s="25">
        <f t="shared" ca="1" si="267"/>
        <v>5310131.9745985065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3525.4531757812501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7820.4732791855868</v>
      </c>
      <c r="K389" s="25">
        <f t="shared" si="264"/>
        <v>20171.771259384055</v>
      </c>
      <c r="L389" s="25"/>
      <c r="N389" s="25">
        <f>'Combined Retirement'!$C$18/12</f>
        <v>39153.069999999992</v>
      </c>
      <c r="O389" s="25">
        <f t="shared" si="265"/>
        <v>11160.82546143035</v>
      </c>
      <c r="P389" s="25">
        <f t="shared" si="266"/>
        <v>27992.244538569641</v>
      </c>
      <c r="Q389" s="25">
        <f t="array" aca="1" ref="Q389" ca="1">INDEX('Isaac 401k'!L:L,MATCH('Retirement Calculator'!A389,'Isaac 401k'!N:N,0),0)</f>
        <v>1833793.5732553175</v>
      </c>
      <c r="R389" s="25">
        <f t="array" aca="1" ref="R389" ca="1">INDEX('Lorri 401b'!L:L,MATCH('Retirement Calculator'!A389,'Lorri 401b'!N:N,0),0)</f>
        <v>3470355.072346535</v>
      </c>
      <c r="S389" s="25">
        <f t="shared" ca="1" si="267"/>
        <v>5304148.6456018528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3525.4531757812501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7820.4732791855868</v>
      </c>
      <c r="K390" s="25">
        <f t="shared" si="264"/>
        <v>20171.771259384055</v>
      </c>
      <c r="L390" s="25"/>
      <c r="N390" s="25">
        <f>'Combined Retirement'!$C$18/12</f>
        <v>39153.069999999992</v>
      </c>
      <c r="O390" s="25">
        <f t="shared" si="265"/>
        <v>11160.82546143035</v>
      </c>
      <c r="P390" s="25">
        <f t="shared" si="266"/>
        <v>27992.244538569641</v>
      </c>
      <c r="Q390" s="25">
        <f t="array" aca="1" ref="Q390" ca="1">INDEX('Isaac 401k'!L:L,MATCH('Retirement Calculator'!A390,'Isaac 401k'!N:N,0),0)</f>
        <v>1833581.3212260325</v>
      </c>
      <c r="R390" s="25">
        <f t="array" aca="1" ref="R390" ca="1">INDEX('Lorri 401b'!L:L,MATCH('Retirement Calculator'!A390,'Lorri 401b'!N:N,0),0)</f>
        <v>3464559.0648416807</v>
      </c>
      <c r="S390" s="25">
        <f t="shared" ca="1" si="267"/>
        <v>5298140.3860677127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3525.4531757812501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7820.4732791855868</v>
      </c>
      <c r="K391" s="25">
        <f t="shared" si="264"/>
        <v>20171.771259384055</v>
      </c>
      <c r="L391" s="25"/>
      <c r="N391" s="25">
        <f>'Combined Retirement'!$C$18/12</f>
        <v>39153.069999999992</v>
      </c>
      <c r="O391" s="25">
        <f t="shared" si="265"/>
        <v>11160.82546143035</v>
      </c>
      <c r="P391" s="25">
        <f t="shared" si="266"/>
        <v>27992.244538569641</v>
      </c>
      <c r="Q391" s="25">
        <f t="array" aca="1" ref="Q391" ca="1">INDEX('Isaac 401k'!L:L,MATCH('Retirement Calculator'!A391,'Isaac 401k'!N:N,0),0)</f>
        <v>1833368.184813292</v>
      </c>
      <c r="R391" s="25">
        <f t="array" aca="1" ref="R391" ca="1">INDEX('Lorri 401b'!L:L,MATCH('Retirement Calculator'!A391,'Lorri 401b'!N:N,0),0)</f>
        <v>3458738.9073055559</v>
      </c>
      <c r="S391" s="25">
        <f t="shared" ca="1" si="267"/>
        <v>5292107.0921188481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3525.4531757812501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7820.4732791855868</v>
      </c>
      <c r="K392" s="25">
        <f t="shared" si="264"/>
        <v>20171.771259384055</v>
      </c>
      <c r="L392" s="25"/>
      <c r="N392" s="25">
        <f>'Combined Retirement'!$C$18/12</f>
        <v>39153.069999999992</v>
      </c>
      <c r="O392" s="25">
        <f t="shared" si="265"/>
        <v>11160.82546143035</v>
      </c>
      <c r="P392" s="25">
        <f t="shared" si="266"/>
        <v>27992.244538569641</v>
      </c>
      <c r="Q392" s="25">
        <f t="array" aca="1" ref="Q392" ca="1">INDEX('Isaac 401k'!L:L,MATCH('Retirement Calculator'!A392,'Isaac 401k'!N:N,0),0)</f>
        <v>1833154.1603321652</v>
      </c>
      <c r="R392" s="25">
        <f t="array" aca="1" ref="R392" ca="1">INDEX('Lorri 401b'!L:L,MATCH('Retirement Calculator'!A392,'Lorri 401b'!N:N,0),0)</f>
        <v>3452894.4991130307</v>
      </c>
      <c r="S392" s="25">
        <f t="shared" ca="1" si="267"/>
        <v>5286048.6594451964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3525.4531757812501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7820.4732791855868</v>
      </c>
      <c r="K393" s="25">
        <f t="shared" si="264"/>
        <v>20171.771259384055</v>
      </c>
      <c r="L393" s="25"/>
      <c r="N393" s="25">
        <f>'Combined Retirement'!$C$18/12</f>
        <v>39153.069999999992</v>
      </c>
      <c r="O393" s="25">
        <f t="shared" si="265"/>
        <v>11160.82546143035</v>
      </c>
      <c r="P393" s="25">
        <f t="shared" si="266"/>
        <v>27992.244538569641</v>
      </c>
      <c r="Q393" s="25">
        <f t="array" aca="1" ref="Q393" ca="1">INDEX('Isaac 401k'!L:L,MATCH('Retirement Calculator'!A393,'Isaac 401k'!N:N,0),0)</f>
        <v>1832939.244082367</v>
      </c>
      <c r="R393" s="25">
        <f t="array" aca="1" ref="R393" ca="1">INDEX('Lorri 401b'!L:L,MATCH('Retirement Calculator'!A393,'Lorri 401b'!N:N,0),0)</f>
        <v>3447025.7392197032</v>
      </c>
      <c r="S393" s="25">
        <f t="shared" ca="1" si="267"/>
        <v>5279964.9833020698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3525.4531757812501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7820.4732791855868</v>
      </c>
      <c r="K394" s="25">
        <f t="shared" si="264"/>
        <v>20171.771259384055</v>
      </c>
      <c r="L394" s="25"/>
      <c r="N394" s="25">
        <f>'Combined Retirement'!$C$18/12</f>
        <v>39153.069999999992</v>
      </c>
      <c r="O394" s="25">
        <f t="shared" si="265"/>
        <v>11160.82546143035</v>
      </c>
      <c r="P394" s="25">
        <f t="shared" si="266"/>
        <v>27992.244538569641</v>
      </c>
      <c r="Q394" s="25">
        <f t="array" aca="1" ref="Q394" ca="1">INDEX('Isaac 401k'!L:L,MATCH('Retirement Calculator'!A394,'Isaac 401k'!N:N,0),0)</f>
        <v>1832723.4323481948</v>
      </c>
      <c r="R394" s="25">
        <f t="array" aca="1" ref="R394" ca="1">INDEX('Lorri 401b'!L:L,MATCH('Retirement Calculator'!A394,'Lorri 401b'!N:N,0),0)</f>
        <v>3441132.5261601536</v>
      </c>
      <c r="S394" s="25">
        <f t="shared" ca="1" si="267"/>
        <v>5273855.9585083481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3525.4531757812501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7820.4732791855868</v>
      </c>
      <c r="K395" s="25">
        <f t="shared" si="264"/>
        <v>20171.771259384055</v>
      </c>
      <c r="L395" s="25"/>
      <c r="N395" s="25">
        <f>'Combined Retirement'!$C$18/12</f>
        <v>39153.069999999992</v>
      </c>
      <c r="O395" s="25">
        <f t="shared" si="265"/>
        <v>11160.82546143035</v>
      </c>
      <c r="P395" s="25">
        <f t="shared" si="266"/>
        <v>27992.244538569641</v>
      </c>
      <c r="Q395" s="25">
        <f t="array" aca="1" ref="Q395" ca="1">INDEX('Isaac 401k'!L:L,MATCH('Retirement Calculator'!A395,'Isaac 401k'!N:N,0),0)</f>
        <v>1832506.7213984635</v>
      </c>
      <c r="R395" s="25">
        <f t="array" aca="1" ref="R395" ca="1">INDEX('Lorri 401b'!L:L,MATCH('Retirement Calculator'!A395,'Lorri 401b'!N:N,0),0)</f>
        <v>3435214.7580461893</v>
      </c>
      <c r="S395" s="25">
        <f t="shared" ca="1" si="267"/>
        <v>5267721.4794446528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3525.4531757812501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7820.4732791855868</v>
      </c>
      <c r="K396" s="25">
        <f t="shared" si="264"/>
        <v>20171.771259384055</v>
      </c>
      <c r="L396" s="25"/>
      <c r="N396" s="25">
        <f>'Combined Retirement'!$C$18/12</f>
        <v>39153.069999999992</v>
      </c>
      <c r="O396" s="25">
        <f t="shared" si="265"/>
        <v>11160.82546143035</v>
      </c>
      <c r="P396" s="25">
        <f t="shared" si="266"/>
        <v>27992.244538569641</v>
      </c>
      <c r="Q396" s="25">
        <f t="array" aca="1" ref="Q396" ca="1">INDEX('Isaac 401k'!L:L,MATCH('Retirement Calculator'!A396,'Isaac 401k'!N:N,0),0)</f>
        <v>1832289.1074864415</v>
      </c>
      <c r="R396" s="25">
        <f t="array" aca="1" ref="R396" ca="1">INDEX('Lorri 401b'!L:L,MATCH('Retirement Calculator'!A396,'Lorri 401b'!N:N,0),0)</f>
        <v>3429272.3325650836</v>
      </c>
      <c r="S396" s="25">
        <f t="shared" ca="1" si="267"/>
        <v>5261561.4400515249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3525.4531757812501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7820.4732791855868</v>
      </c>
      <c r="K397" s="25">
        <f t="shared" si="264"/>
        <v>20171.771259384055</v>
      </c>
      <c r="L397" s="25"/>
      <c r="N397" s="25">
        <f>'Combined Retirement'!$C$18/12</f>
        <v>39153.069999999992</v>
      </c>
      <c r="O397" s="25">
        <f t="shared" si="265"/>
        <v>11160.82546143035</v>
      </c>
      <c r="P397" s="25">
        <f t="shared" si="266"/>
        <v>27992.244538569641</v>
      </c>
      <c r="Q397" s="25">
        <f t="array" aca="1" ref="Q397" ca="1">INDEX('Isaac 401k'!L:L,MATCH('Retirement Calculator'!A397,'Isaac 401k'!N:N,0),0)</f>
        <v>1832070.5868497861</v>
      </c>
      <c r="R397" s="25">
        <f t="array" aca="1" ref="R397" ca="1">INDEX('Lorri 401b'!L:L,MATCH('Retirement Calculator'!A397,'Lorri 401b'!N:N,0),0)</f>
        <v>3423305.1469778065</v>
      </c>
      <c r="S397" s="25">
        <f t="shared" ca="1" si="267"/>
        <v>5255375.7338275928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3525.4531757812501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7820.4732791855868</v>
      </c>
      <c r="K398" s="25">
        <f t="shared" si="264"/>
        <v>20171.771259384055</v>
      </c>
      <c r="L398" s="25"/>
      <c r="N398" s="25">
        <f>'Combined Retirement'!$C$18/12</f>
        <v>39153.069999999992</v>
      </c>
      <c r="O398" s="25">
        <f t="shared" si="265"/>
        <v>11160.82546143035</v>
      </c>
      <c r="P398" s="25">
        <f t="shared" si="266"/>
        <v>27992.244538569641</v>
      </c>
      <c r="Q398" s="25">
        <f t="array" aca="1" ref="Q398" ca="1">INDEX('Isaac 401k'!L:L,MATCH('Retirement Calculator'!A398,'Isaac 401k'!N:N,0),0)</f>
        <v>1831851.1557104781</v>
      </c>
      <c r="R398" s="25">
        <f t="array" aca="1" ref="R398" ca="1">INDEX('Lorri 401b'!L:L,MATCH('Retirement Calculator'!A398,'Lorri 401b'!N:N,0),0)</f>
        <v>3417313.0981172491</v>
      </c>
      <c r="S398" s="25">
        <f t="shared" ca="1" si="267"/>
        <v>5249164.2538277274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3525.4531757812501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7820.4732791855868</v>
      </c>
      <c r="K399" s="25">
        <f t="shared" si="264"/>
        <v>20171.771259384055</v>
      </c>
      <c r="L399" s="25"/>
      <c r="N399" s="25">
        <f>'Combined Retirement'!$C$18/12</f>
        <v>39153.069999999992</v>
      </c>
      <c r="O399" s="25">
        <f t="shared" si="265"/>
        <v>11160.82546143035</v>
      </c>
      <c r="P399" s="25">
        <f t="shared" si="266"/>
        <v>27992.244538569641</v>
      </c>
      <c r="Q399" s="25">
        <f t="array" aca="1" ref="Q399" ca="1">INDEX('Isaac 401k'!L:L,MATCH('Retirement Calculator'!A399,'Isaac 401k'!N:N,0),0)</f>
        <v>1831630.8102747563</v>
      </c>
      <c r="R399" s="25">
        <f t="array" aca="1" ref="R399" ca="1">INDEX('Lorri 401b'!L:L,MATCH('Retirement Calculator'!A399,'Lorri 401b'!N:N,0),0)</f>
        <v>3411296.0823864392</v>
      </c>
      <c r="S399" s="25">
        <f t="shared" ca="1" si="267"/>
        <v>5242926.8926611952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3525.4531757812501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7820.4732791855868</v>
      </c>
      <c r="K400" s="25">
        <f t="shared" si="264"/>
        <v>20171.771259384055</v>
      </c>
      <c r="L400" s="25"/>
      <c r="N400" s="25">
        <f>'Combined Retirement'!$C$18/12</f>
        <v>39153.069999999992</v>
      </c>
      <c r="O400" s="25">
        <f t="shared" si="265"/>
        <v>11160.82546143035</v>
      </c>
      <c r="P400" s="25">
        <f t="shared" si="266"/>
        <v>27992.244538569641</v>
      </c>
      <c r="Q400" s="25">
        <f t="array" aca="1" ref="Q400" ca="1">INDEX('Isaac 401k'!L:L,MATCH('Retirement Calculator'!A400,'Isaac 401k'!N:N,0),0)</f>
        <v>1831409.5467330522</v>
      </c>
      <c r="R400" s="25">
        <f t="array" aca="1" ref="R400" ca="1">INDEX('Lorri 401b'!L:L,MATCH('Retirement Calculator'!A400,'Lorri 401b'!N:N,0),0)</f>
        <v>3405253.9957567509</v>
      </c>
      <c r="S400" s="25">
        <f t="shared" ca="1" si="267"/>
        <v>5236663.5424898034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3525.4531757812501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7820.4732791855868</v>
      </c>
      <c r="K401" s="25">
        <f t="shared" si="264"/>
        <v>20171.771259384055</v>
      </c>
      <c r="L401" s="25"/>
      <c r="N401" s="25">
        <f>'Combined Retirement'!$C$18/12</f>
        <v>39153.069999999992</v>
      </c>
      <c r="O401" s="25">
        <f t="shared" si="265"/>
        <v>11160.82546143035</v>
      </c>
      <c r="P401" s="25">
        <f t="shared" si="266"/>
        <v>27992.244538569641</v>
      </c>
      <c r="Q401" s="25">
        <f t="array" aca="1" ref="Q401" ca="1">INDEX('Isaac 401k'!L:L,MATCH('Retirement Calculator'!A401,'Isaac 401k'!N:N,0),0)</f>
        <v>1831187.3612599245</v>
      </c>
      <c r="R401" s="25">
        <f t="array" aca="1" ref="R401" ca="1">INDEX('Lorri 401b'!L:L,MATCH('Retirement Calculator'!A401,'Lorri 401b'!N:N,0),0)</f>
        <v>3399186.733766106</v>
      </c>
      <c r="S401" s="25">
        <f t="shared" ca="1" si="267"/>
        <v>5230374.0950260302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3525.4531757812501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7820.4732791855868</v>
      </c>
      <c r="K402" s="25">
        <f t="shared" si="264"/>
        <v>20171.771259384055</v>
      </c>
      <c r="L402" s="25"/>
      <c r="N402" s="25">
        <f>'Combined Retirement'!$C$18/12</f>
        <v>39153.069999999992</v>
      </c>
      <c r="O402" s="25">
        <f t="shared" si="265"/>
        <v>11160.82546143035</v>
      </c>
      <c r="P402" s="25">
        <f t="shared" si="266"/>
        <v>27992.244538569641</v>
      </c>
      <c r="Q402" s="25">
        <f t="array" aca="1" ref="Q402" ca="1">INDEX('Isaac 401k'!L:L,MATCH('Retirement Calculator'!A402,'Isaac 401k'!N:N,0),0)</f>
        <v>1830964.250013992</v>
      </c>
      <c r="R402" s="25">
        <f t="array" aca="1" ref="R402" ca="1">INDEX('Lorri 401b'!L:L,MATCH('Retirement Calculator'!A402,'Lorri 401b'!N:N,0),0)</f>
        <v>3393094.1915171663</v>
      </c>
      <c r="S402" s="25">
        <f t="shared" ca="1" si="267"/>
        <v>5224058.4415311581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3525.4531757812501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7820.4732791855868</v>
      </c>
      <c r="K403" s="25">
        <f t="shared" si="264"/>
        <v>20171.771259384055</v>
      </c>
      <c r="L403" s="25"/>
      <c r="N403" s="25">
        <f>'Combined Retirement'!$C$18/12</f>
        <v>39153.069999999992</v>
      </c>
      <c r="O403" s="25">
        <f t="shared" si="265"/>
        <v>11160.82546143035</v>
      </c>
      <c r="P403" s="25">
        <f t="shared" si="266"/>
        <v>27992.244538569641</v>
      </c>
      <c r="Q403" s="25">
        <f t="array" aca="1" ref="Q403" ca="1">INDEX('Isaac 401k'!L:L,MATCH('Retirement Calculator'!A403,'Isaac 401k'!N:N,0),0)</f>
        <v>1830740.2091378681</v>
      </c>
      <c r="R403" s="25">
        <f t="array" aca="1" ref="R403" ca="1">INDEX('Lorri 401b'!L:L,MATCH('Retirement Calculator'!A403,'Lorri 401b'!N:N,0),0)</f>
        <v>3386976.263675523</v>
      </c>
      <c r="S403" s="25">
        <f t="shared" ca="1" si="267"/>
        <v>5217716.4728133911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3525.4531757812501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7820.4732791855868</v>
      </c>
      <c r="K404" s="25">
        <f t="shared" si="264"/>
        <v>20171.771259384055</v>
      </c>
      <c r="L404" s="25"/>
      <c r="N404" s="25">
        <f>'Combined Retirement'!$C$18/12</f>
        <v>39153.069999999992</v>
      </c>
      <c r="O404" s="25">
        <f t="shared" si="265"/>
        <v>11160.82546143035</v>
      </c>
      <c r="P404" s="25">
        <f t="shared" si="266"/>
        <v>27992.244538569641</v>
      </c>
      <c r="Q404" s="25">
        <f t="array" aca="1" ref="Q404" ca="1">INDEX('Isaac 401k'!L:L,MATCH('Retirement Calculator'!A404,'Isaac 401k'!N:N,0),0)</f>
        <v>1830515.2347580937</v>
      </c>
      <c r="R404" s="25">
        <f t="array" aca="1" ref="R404" ca="1">INDEX('Lorri 401b'!L:L,MATCH('Retirement Calculator'!A404,'Lorri 401b'!N:N,0),0)</f>
        <v>3380832.8444678728</v>
      </c>
      <c r="S404" s="25">
        <f t="shared" ca="1" si="267"/>
        <v>5211348.0792259667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3525.4531757812501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7820.4732791855868</v>
      </c>
      <c r="K405" s="25">
        <f t="shared" si="264"/>
        <v>20171.771259384055</v>
      </c>
      <c r="L405" s="25"/>
      <c r="N405" s="25">
        <f>'Combined Retirement'!$C$18/12</f>
        <v>39153.069999999992</v>
      </c>
      <c r="O405" s="25">
        <f t="shared" si="265"/>
        <v>11160.82546143035</v>
      </c>
      <c r="P405" s="25">
        <f t="shared" si="266"/>
        <v>27992.244538569641</v>
      </c>
      <c r="Q405" s="25">
        <f t="array" aca="1" ref="Q405" ca="1">INDEX('Isaac 401k'!L:L,MATCH('Retirement Calculator'!A405,'Isaac 401k'!N:N,0),0)</f>
        <v>1830289.3229850703</v>
      </c>
      <c r="R405" s="25">
        <f t="array" aca="1" ref="R405" ca="1">INDEX('Lorri 401b'!L:L,MATCH('Retirement Calculator'!A405,'Lorri 401b'!N:N,0),0)</f>
        <v>3374663.8276801906</v>
      </c>
      <c r="S405" s="25">
        <f t="shared" ca="1" si="267"/>
        <v>5204953.1506652609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3525.4531757812501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7820.4732791855868</v>
      </c>
      <c r="K406" s="25">
        <f t="shared" si="264"/>
        <v>20171.771259384055</v>
      </c>
      <c r="L406" s="25"/>
      <c r="N406" s="25">
        <f>'Combined Retirement'!$C$18/12</f>
        <v>39153.069999999992</v>
      </c>
      <c r="O406" s="25">
        <f t="shared" si="265"/>
        <v>11160.82546143035</v>
      </c>
      <c r="P406" s="25">
        <f t="shared" si="266"/>
        <v>27992.244538569641</v>
      </c>
      <c r="Q406" s="25">
        <f t="array" aca="1" ref="Q406" ca="1">INDEX('Isaac 401k'!L:L,MATCH('Retirement Calculator'!A406,'Isaac 401k'!N:N,0),0)</f>
        <v>1830062.4699129926</v>
      </c>
      <c r="R406" s="25">
        <f t="array" aca="1" ref="R406" ca="1">INDEX('Lorri 401b'!L:L,MATCH('Retirement Calculator'!A406,'Lorri 401b'!N:N,0),0)</f>
        <v>3368469.1066558929</v>
      </c>
      <c r="S406" s="25">
        <f t="shared" ca="1" si="267"/>
        <v>5198531.5765688857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3525.4531757812501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7820.4732791855868</v>
      </c>
      <c r="K407" s="25">
        <f t="shared" si="264"/>
        <v>20171.771259384055</v>
      </c>
      <c r="L407" s="25"/>
      <c r="N407" s="25">
        <f>'Combined Retirement'!$C$18/12</f>
        <v>39153.069999999992</v>
      </c>
      <c r="O407" s="25">
        <f t="shared" si="265"/>
        <v>11160.82546143035</v>
      </c>
      <c r="P407" s="25">
        <f t="shared" si="266"/>
        <v>27992.244538569641</v>
      </c>
      <c r="Q407" s="25">
        <f t="array" aca="1" ref="Q407" ca="1">INDEX('Isaac 401k'!L:L,MATCH('Retirement Calculator'!A407,'Isaac 401k'!N:N,0),0)</f>
        <v>1829834.6716197811</v>
      </c>
      <c r="R407" s="25">
        <f t="array" aca="1" ref="R407" ca="1">INDEX('Lorri 401b'!L:L,MATCH('Retirement Calculator'!A407,'Lorri 401b'!N:N,0),0)</f>
        <v>3362248.5742939943</v>
      </c>
      <c r="S407" s="25">
        <f t="shared" ca="1" si="267"/>
        <v>5192083.2459137756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3525.4531757812501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7820.4732791855868</v>
      </c>
      <c r="K408" s="25">
        <f t="shared" si="264"/>
        <v>20171.771259384055</v>
      </c>
      <c r="L408" s="25"/>
      <c r="N408" s="25">
        <f>'Combined Retirement'!$C$18/12</f>
        <v>39153.069999999992</v>
      </c>
      <c r="O408" s="25">
        <f t="shared" si="265"/>
        <v>11160.82546143035</v>
      </c>
      <c r="P408" s="25">
        <f t="shared" si="266"/>
        <v>27992.244538569641</v>
      </c>
      <c r="Q408" s="25">
        <f t="array" aca="1" ref="Q408" ca="1">INDEX('Isaac 401k'!L:L,MATCH('Retirement Calculator'!A408,'Isaac 401k'!N:N,0),0)</f>
        <v>1829605.9241670147</v>
      </c>
      <c r="R408" s="25">
        <f t="array" aca="1" ref="R408" ca="1">INDEX('Lorri 401b'!L:L,MATCH('Retirement Calculator'!A408,'Lorri 401b'!N:N,0),0)</f>
        <v>3356002.1230472545</v>
      </c>
      <c r="S408" s="25">
        <f t="shared" ca="1" si="267"/>
        <v>5185608.0472142696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3525.4531757812501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7820.4732791855868</v>
      </c>
      <c r="K409" s="25">
        <f t="shared" si="264"/>
        <v>20171.771259384055</v>
      </c>
      <c r="L409" s="25"/>
      <c r="N409" s="25">
        <f>'Combined Retirement'!$C$18/12</f>
        <v>39153.069999999992</v>
      </c>
      <c r="O409" s="25">
        <f t="shared" si="265"/>
        <v>11160.82546143035</v>
      </c>
      <c r="P409" s="25">
        <f t="shared" si="266"/>
        <v>27992.244538569641</v>
      </c>
      <c r="Q409" s="25">
        <f t="array" aca="1" ref="Q409" ca="1">INDEX('Isaac 401k'!L:L,MATCH('Retirement Calculator'!A409,'Isaac 401k'!N:N,0),0)</f>
        <v>1829376.2235998616</v>
      </c>
      <c r="R409" s="25">
        <f t="array" aca="1" ref="R409" ca="1">INDEX('Lorri 401b'!L:L,MATCH('Retirement Calculator'!A409,'Lorri 401b'!N:N,0),0)</f>
        <v>3349729.6449203198</v>
      </c>
      <c r="S409" s="25">
        <f t="shared" ca="1" si="267"/>
        <v>5179105.8685201816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3525.4531757812501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7820.4732791855868</v>
      </c>
      <c r="K410" s="25">
        <f t="shared" si="264"/>
        <v>20171.771259384055</v>
      </c>
      <c r="L410" s="25"/>
      <c r="N410" s="25">
        <f>'Combined Retirement'!$C$18/12</f>
        <v>39153.069999999992</v>
      </c>
      <c r="O410" s="25">
        <f t="shared" si="265"/>
        <v>11160.82546143035</v>
      </c>
      <c r="P410" s="25">
        <f t="shared" si="266"/>
        <v>27992.244538569641</v>
      </c>
      <c r="Q410" s="25">
        <f t="array" aca="1" ref="Q410" ca="1">INDEX('Isaac 401k'!L:L,MATCH('Retirement Calculator'!A410,'Isaac 401k'!N:N,0),0)</f>
        <v>1829145.5659470123</v>
      </c>
      <c r="R410" s="25">
        <f t="array" aca="1" ref="R410" ca="1">INDEX('Lorri 401b'!L:L,MATCH('Retirement Calculator'!A410,'Lorri 401b'!N:N,0),0)</f>
        <v>3343431.0314678559</v>
      </c>
      <c r="S410" s="25">
        <f t="shared" ca="1" si="267"/>
        <v>5172576.597414868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3525.4531757812501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7820.4732791855868</v>
      </c>
      <c r="K411" s="25">
        <f t="shared" si="264"/>
        <v>20171.771259384055</v>
      </c>
      <c r="L411" s="25"/>
      <c r="N411" s="25">
        <f>'Combined Retirement'!$C$18/12</f>
        <v>39153.069999999992</v>
      </c>
      <c r="O411" s="25">
        <f t="shared" si="265"/>
        <v>11160.82546143035</v>
      </c>
      <c r="P411" s="25">
        <f t="shared" si="266"/>
        <v>27992.244538569641</v>
      </c>
      <c r="Q411" s="25">
        <f t="array" aca="1" ref="Q411" ca="1">INDEX('Isaac 401k'!L:L,MATCH('Retirement Calculator'!A411,'Isaac 401k'!N:N,0),0)</f>
        <v>1828913.9472206093</v>
      </c>
      <c r="R411" s="25">
        <f t="array" aca="1" ref="R411" ca="1">INDEX('Lorri 401b'!L:L,MATCH('Retirement Calculator'!A411,'Lorri 401b'!N:N,0),0)</f>
        <v>3337106.1737926737</v>
      </c>
      <c r="S411" s="25">
        <f t="shared" ca="1" si="267"/>
        <v>5166020.1210132828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3525.4531757812501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7820.4732791855868</v>
      </c>
      <c r="K412" s="25">
        <f t="shared" si="264"/>
        <v>20171.771259384055</v>
      </c>
      <c r="L412" s="25"/>
      <c r="N412" s="25">
        <f>'Combined Retirement'!$C$18/12</f>
        <v>39153.069999999992</v>
      </c>
      <c r="O412" s="25">
        <f t="shared" si="265"/>
        <v>11160.82546143035</v>
      </c>
      <c r="P412" s="25">
        <f t="shared" si="266"/>
        <v>27992.244538569641</v>
      </c>
      <c r="Q412" s="25">
        <f t="array" aca="1" ref="Q412" ca="1">INDEX('Isaac 401k'!L:L,MATCH('Retirement Calculator'!A412,'Isaac 401k'!N:N,0),0)</f>
        <v>1828681.3634161795</v>
      </c>
      <c r="R412" s="25">
        <f t="array" aca="1" ref="R412" ca="1">INDEX('Lorri 401b'!L:L,MATCH('Retirement Calculator'!A412,'Lorri 401b'!N:N,0),0)</f>
        <v>3330754.9625438447</v>
      </c>
      <c r="S412" s="25">
        <f t="shared" ca="1" si="267"/>
        <v>5159436.3259600243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3525.4531757812501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7820.4732791855868</v>
      </c>
      <c r="K413" s="25">
        <f t="shared" si="264"/>
        <v>20171.771259384055</v>
      </c>
      <c r="L413" s="25"/>
      <c r="N413" s="25">
        <f>'Combined Retirement'!$C$18/12</f>
        <v>39153.069999999992</v>
      </c>
      <c r="O413" s="25">
        <f t="shared" si="265"/>
        <v>11160.82546143035</v>
      </c>
      <c r="P413" s="25">
        <f t="shared" si="266"/>
        <v>27992.244538569641</v>
      </c>
      <c r="Q413" s="25">
        <f t="array" aca="1" ref="Q413" ca="1">INDEX('Isaac 401k'!L:L,MATCH('Retirement Calculator'!A413,'Isaac 401k'!N:N,0),0)</f>
        <v>1828447.8105125648</v>
      </c>
      <c r="R413" s="25">
        <f t="array" aca="1" ref="R413" ca="1">INDEX('Lorri 401b'!L:L,MATCH('Retirement Calculator'!A413,'Lorri 401b'!N:N,0),0)</f>
        <v>3324377.2879148126</v>
      </c>
      <c r="S413" s="25">
        <f t="shared" ca="1" si="267"/>
        <v>5152825.0984273776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3525.4531757812501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7820.4732791855868</v>
      </c>
      <c r="K414" s="25">
        <f t="shared" si="264"/>
        <v>20171.771259384055</v>
      </c>
      <c r="L414" s="25"/>
      <c r="N414" s="25">
        <f>'Combined Retirement'!$C$18/12</f>
        <v>39153.069999999992</v>
      </c>
      <c r="O414" s="25">
        <f t="shared" si="265"/>
        <v>11160.82546143035</v>
      </c>
      <c r="P414" s="25">
        <f t="shared" si="266"/>
        <v>27992.244538569641</v>
      </c>
      <c r="Q414" s="25">
        <f t="array" aca="1" ref="Q414" ca="1">INDEX('Isaac 401k'!L:L,MATCH('Retirement Calculator'!A414,'Isaac 401k'!N:N,0),0)</f>
        <v>1828213.2844718518</v>
      </c>
      <c r="R414" s="25">
        <f t="array" aca="1" ref="R414" ca="1">INDEX('Lorri 401b'!L:L,MATCH('Retirement Calculator'!A414,'Lorri 401b'!N:N,0),0)</f>
        <v>3317973.0396414925</v>
      </c>
      <c r="S414" s="25">
        <f t="shared" ca="1" si="267"/>
        <v>5146186.3241133448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3525.4531757812501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7820.4732791855868</v>
      </c>
      <c r="K415" s="25">
        <f t="shared" si="264"/>
        <v>20171.771259384055</v>
      </c>
      <c r="L415" s="25"/>
      <c r="N415" s="25">
        <f>'Combined Retirement'!$C$18/12</f>
        <v>39153.069999999992</v>
      </c>
      <c r="O415" s="25">
        <f t="shared" si="265"/>
        <v>11160.82546143035</v>
      </c>
      <c r="P415" s="25">
        <f t="shared" si="266"/>
        <v>27992.244538569641</v>
      </c>
      <c r="Q415" s="25">
        <f t="array" aca="1" ref="Q415" ca="1">INDEX('Isaac 401k'!L:L,MATCH('Retirement Calculator'!A415,'Isaac 401k'!N:N,0),0)</f>
        <v>1827977.7812393024</v>
      </c>
      <c r="R415" s="25">
        <f t="array" aca="1" ref="R415" ca="1">INDEX('Lorri 401b'!L:L,MATCH('Retirement Calculator'!A415,'Lorri 401b'!N:N,0),0)</f>
        <v>3311542.1070003673</v>
      </c>
      <c r="S415" s="25">
        <f t="shared" ca="1" si="267"/>
        <v>5139519.8882396696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3525.4531757812501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7820.4732791855868</v>
      </c>
      <c r="K416" s="25">
        <f t="shared" si="264"/>
        <v>20171.771259384055</v>
      </c>
      <c r="L416" s="25"/>
      <c r="N416" s="25">
        <f>'Combined Retirement'!$C$18/12</f>
        <v>39153.069999999992</v>
      </c>
      <c r="O416" s="25">
        <f t="shared" si="265"/>
        <v>11160.82546143035</v>
      </c>
      <c r="P416" s="25">
        <f t="shared" si="266"/>
        <v>27992.244538569641</v>
      </c>
      <c r="Q416" s="25">
        <f t="array" aca="1" ref="Q416" ca="1">INDEX('Isaac 401k'!L:L,MATCH('Retirement Calculator'!A416,'Isaac 401k'!N:N,0),0)</f>
        <v>1827741.296743284</v>
      </c>
      <c r="R416" s="25">
        <f t="array" aca="1" ref="R416" ca="1">INDEX('Lorri 401b'!L:L,MATCH('Retirement Calculator'!A416,'Lorri 401b'!N:N,0),0)</f>
        <v>3305084.3788065705</v>
      </c>
      <c r="S416" s="25">
        <f t="shared" ca="1" si="267"/>
        <v>5132825.6755498545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3525.4531757812501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7820.4732791855868</v>
      </c>
      <c r="K417" s="25">
        <f t="shared" si="264"/>
        <v>20171.771259384055</v>
      </c>
      <c r="L417" s="25"/>
      <c r="N417" s="25">
        <f>'Combined Retirement'!$C$18/12</f>
        <v>39153.069999999992</v>
      </c>
      <c r="O417" s="25">
        <f t="shared" si="265"/>
        <v>11160.82546143035</v>
      </c>
      <c r="P417" s="25">
        <f t="shared" si="266"/>
        <v>27992.244538569641</v>
      </c>
      <c r="Q417" s="25">
        <f t="array" aca="1" ref="Q417" ca="1">INDEX('Isaac 401k'!L:L,MATCH('Retirement Calculator'!A417,'Isaac 401k'!N:N,0),0)</f>
        <v>1827503.8268951988</v>
      </c>
      <c r="R417" s="25">
        <f t="array" aca="1" ref="R417" ca="1">INDEX('Lorri 401b'!L:L,MATCH('Retirement Calculator'!A417,'Lorri 401b'!N:N,0),0)</f>
        <v>3298599.7434119661</v>
      </c>
      <c r="S417" s="25">
        <f t="shared" ca="1" si="267"/>
        <v>5126103.5703071654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3525.4531757812501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7820.4732791855868</v>
      </c>
      <c r="K418" s="25">
        <f t="shared" si="264"/>
        <v>20171.771259384055</v>
      </c>
      <c r="L418" s="25"/>
      <c r="N418" s="25">
        <f>'Combined Retirement'!$C$18/12</f>
        <v>39153.069999999992</v>
      </c>
      <c r="O418" s="25">
        <f t="shared" si="265"/>
        <v>11160.82546143035</v>
      </c>
      <c r="P418" s="25">
        <f t="shared" si="266"/>
        <v>27992.244538569641</v>
      </c>
      <c r="Q418" s="25">
        <f t="array" aca="1" ref="Q418" ca="1">INDEX('Isaac 401k'!L:L,MATCH('Retirement Calculator'!A418,'Isaac 401k'!N:N,0),0)</f>
        <v>1827265.3675894132</v>
      </c>
      <c r="R418" s="25">
        <f t="array" aca="1" ref="R418" ca="1">INDEX('Lorri 401b'!L:L,MATCH('Retirement Calculator'!A418,'Lorri 401b'!N:N,0),0)</f>
        <v>3292088.0887032175</v>
      </c>
      <c r="S418" s="25">
        <f t="shared" ca="1" si="267"/>
        <v>5119353.4562926311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3525.4531757812501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7820.4732791855868</v>
      </c>
      <c r="K419" s="25">
        <f t="shared" si="264"/>
        <v>20171.771259384055</v>
      </c>
      <c r="L419" s="25"/>
      <c r="N419" s="25">
        <f>'Combined Retirement'!$C$18/12</f>
        <v>39153.069999999992</v>
      </c>
      <c r="O419" s="25">
        <f t="shared" si="265"/>
        <v>11160.82546143035</v>
      </c>
      <c r="P419" s="25">
        <f t="shared" si="266"/>
        <v>27992.244538569641</v>
      </c>
      <c r="Q419" s="25">
        <f t="array" aca="1" ref="Q419" ca="1">INDEX('Isaac 401k'!L:L,MATCH('Retirement Calculator'!A419,'Isaac 401k'!N:N,0),0)</f>
        <v>1827025.9147031868</v>
      </c>
      <c r="R419" s="25">
        <f t="array" aca="1" ref="R419" ca="1">INDEX('Lorri 401b'!L:L,MATCH('Retirement Calculator'!A419,'Lorri 401b'!N:N,0),0)</f>
        <v>3285549.3020998491</v>
      </c>
      <c r="S419" s="25">
        <f t="shared" ca="1" si="267"/>
        <v>5112575.2168030357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3525.4531757812501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7820.4732791855868</v>
      </c>
      <c r="K420" s="25">
        <f t="shared" si="264"/>
        <v>20171.771259384055</v>
      </c>
      <c r="L420" s="25"/>
      <c r="N420" s="25">
        <f>'Combined Retirement'!$C$18/12</f>
        <v>39153.069999999992</v>
      </c>
      <c r="O420" s="25">
        <f t="shared" si="265"/>
        <v>11160.82546143035</v>
      </c>
      <c r="P420" s="25">
        <f t="shared" si="266"/>
        <v>27992.244538569641</v>
      </c>
      <c r="Q420" s="25">
        <f t="array" aca="1" ref="Q420" ca="1">INDEX('Isaac 401k'!L:L,MATCH('Retirement Calculator'!A420,'Isaac 401k'!N:N,0),0)</f>
        <v>1826785.4640966014</v>
      </c>
      <c r="R420" s="25">
        <f t="array" aca="1" ref="R420" ca="1">INDEX('Lorri 401b'!L:L,MATCH('Retirement Calculator'!A420,'Lorri 401b'!N:N,0),0)</f>
        <v>3278983.2705522999</v>
      </c>
      <c r="S420" s="25">
        <f t="shared" ca="1" si="267"/>
        <v>5105768.734648901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3525.4531757812501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7820.4732791855868</v>
      </c>
      <c r="K421" s="25">
        <f t="shared" si="264"/>
        <v>20171.771259384055</v>
      </c>
      <c r="L421" s="25"/>
      <c r="N421" s="25">
        <f>'Combined Retirement'!$C$18/12</f>
        <v>39153.069999999992</v>
      </c>
      <c r="O421" s="25">
        <f t="shared" si="265"/>
        <v>11160.82546143035</v>
      </c>
      <c r="P421" s="25">
        <f t="shared" si="266"/>
        <v>27992.244538569641</v>
      </c>
      <c r="Q421" s="25">
        <f t="array" aca="1" ref="Q421" ca="1">INDEX('Isaac 401k'!L:L,MATCH('Retirement Calculator'!A421,'Isaac 401k'!N:N,0),0)</f>
        <v>1826544.0116124884</v>
      </c>
      <c r="R421" s="25">
        <f t="array" aca="1" ref="R421" ca="1">INDEX('Lorri 401b'!L:L,MATCH('Retirement Calculator'!A421,'Lorri 401b'!N:N,0),0)</f>
        <v>3272389.8805399695</v>
      </c>
      <c r="S421" s="25">
        <f t="shared" ca="1" si="267"/>
        <v>5098933.8921524584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3525.4531757812501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7820.4732791855868</v>
      </c>
      <c r="K422" s="25">
        <f t="shared" si="264"/>
        <v>20171.771259384055</v>
      </c>
      <c r="L422" s="25"/>
      <c r="N422" s="25">
        <f>'Combined Retirement'!$C$18/12</f>
        <v>39153.069999999992</v>
      </c>
      <c r="O422" s="25">
        <f t="shared" si="265"/>
        <v>11160.82546143035</v>
      </c>
      <c r="P422" s="25">
        <f t="shared" si="266"/>
        <v>27992.244538569641</v>
      </c>
      <c r="Q422" s="25">
        <f t="array" aca="1" ref="Q422" ca="1">INDEX('Isaac 401k'!L:L,MATCH('Retirement Calculator'!A422,'Isaac 401k'!N:N,0),0)</f>
        <v>1826301.5530763583</v>
      </c>
      <c r="R422" s="25">
        <f t="array" aca="1" ref="R422" ca="1">INDEX('Lorri 401b'!L:L,MATCH('Retirement Calculator'!A422,'Lorri 401b'!N:N,0),0)</f>
        <v>3265769.0180692542</v>
      </c>
      <c r="S422" s="25">
        <f t="shared" ca="1" si="267"/>
        <v>5092070.5711456127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3525.4531757812501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7820.4732791855868</v>
      </c>
      <c r="K423" s="25">
        <f t="shared" si="264"/>
        <v>20171.771259384055</v>
      </c>
      <c r="L423" s="25"/>
      <c r="N423" s="25">
        <f>'Combined Retirement'!$C$18/12</f>
        <v>39153.069999999992</v>
      </c>
      <c r="O423" s="25">
        <f t="shared" si="265"/>
        <v>11160.82546143035</v>
      </c>
      <c r="P423" s="25">
        <f t="shared" si="266"/>
        <v>27992.244538569641</v>
      </c>
      <c r="Q423" s="25">
        <f t="array" aca="1" ref="Q423" ca="1">INDEX('Isaac 401k'!L:L,MATCH('Retirement Calculator'!A423,'Isaac 401k'!N:N,0),0)</f>
        <v>1826058.0842963275</v>
      </c>
      <c r="R423" s="25">
        <f t="array" aca="1" ref="R423" ca="1">INDEX('Lorri 401b'!L:L,MATCH('Retirement Calculator'!A423,'Lorri 401b'!N:N,0),0)</f>
        <v>3259120.5686715776</v>
      </c>
      <c r="S423" s="25">
        <f t="shared" ca="1" si="267"/>
        <v>5085178.6529679056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3525.4531757812501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7820.4732791855868</v>
      </c>
      <c r="K424" s="25">
        <f t="shared" si="264"/>
        <v>20171.771259384055</v>
      </c>
      <c r="L424" s="25"/>
      <c r="N424" s="25">
        <f>'Combined Retirement'!$C$18/12</f>
        <v>39153.069999999992</v>
      </c>
      <c r="O424" s="25">
        <f t="shared" si="265"/>
        <v>11160.82546143035</v>
      </c>
      <c r="P424" s="25">
        <f t="shared" si="266"/>
        <v>27992.244538569641</v>
      </c>
      <c r="Q424" s="25">
        <f t="array" aca="1" ref="Q424" ca="1">INDEX('Isaac 401k'!L:L,MATCH('Retirement Calculator'!A424,'Isaac 401k'!N:N,0),0)</f>
        <v>1825813.6010630466</v>
      </c>
      <c r="R424" s="25">
        <f t="array" aca="1" ref="R424" ca="1">INDEX('Lorri 401b'!L:L,MATCH('Retirement Calculator'!A424,'Lorri 401b'!N:N,0),0)</f>
        <v>3252444.4174014106</v>
      </c>
      <c r="S424" s="25">
        <f t="shared" ca="1" si="267"/>
        <v>5078258.0184644572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3525.4531757812501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7820.4732791855868</v>
      </c>
      <c r="K425" s="25">
        <f t="shared" si="264"/>
        <v>20171.771259384055</v>
      </c>
      <c r="L425" s="25"/>
      <c r="N425" s="25">
        <f>'Combined Retirement'!$C$18/12</f>
        <v>39153.069999999992</v>
      </c>
      <c r="O425" s="25">
        <f t="shared" si="265"/>
        <v>11160.82546143035</v>
      </c>
      <c r="P425" s="25">
        <f t="shared" si="266"/>
        <v>27992.244538569641</v>
      </c>
      <c r="Q425" s="25">
        <f t="array" aca="1" ref="Q425" ca="1">INDEX('Isaac 401k'!L:L,MATCH('Retirement Calculator'!A425,'Isaac 401k'!N:N,0),0)</f>
        <v>1825568.0991496271</v>
      </c>
      <c r="R425" s="25">
        <f t="array" aca="1" ref="R425" ca="1">INDEX('Lorri 401b'!L:L,MATCH('Retirement Calculator'!A425,'Lorri 401b'!N:N,0),0)</f>
        <v>3245740.4488342847</v>
      </c>
      <c r="S425" s="25">
        <f t="shared" ca="1" si="267"/>
        <v>5071308.5479839118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3525.4531757812501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7820.4732791855868</v>
      </c>
      <c r="K426" s="25">
        <f t="shared" si="264"/>
        <v>20171.771259384055</v>
      </c>
      <c r="L426" s="25"/>
      <c r="N426" s="25">
        <f>'Combined Retirement'!$C$18/12</f>
        <v>39153.069999999992</v>
      </c>
      <c r="O426" s="25">
        <f t="shared" si="265"/>
        <v>11160.82546143035</v>
      </c>
      <c r="P426" s="25">
        <f t="shared" si="266"/>
        <v>27992.244538569641</v>
      </c>
      <c r="Q426" s="25">
        <f t="array" aca="1" ref="Q426" ca="1">INDEX('Isaac 401k'!L:L,MATCH('Retirement Calculator'!A426,'Isaac 401k'!N:N,0),0)</f>
        <v>1825321.5743115684</v>
      </c>
      <c r="R426" s="25">
        <f t="array" aca="1" ref="R426" ca="1">INDEX('Lorri 401b'!L:L,MATCH('Retirement Calculator'!A426,'Lorri 401b'!N:N,0),0)</f>
        <v>3239008.5470647961</v>
      </c>
      <c r="S426" s="25">
        <f t="shared" ca="1" si="267"/>
        <v>5064330.1213763645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3525.4531757812501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7820.4732791855868</v>
      </c>
      <c r="K427" s="25">
        <f t="shared" si="264"/>
        <v>20171.771259384055</v>
      </c>
      <c r="L427" s="25"/>
      <c r="N427" s="25">
        <f>'Combined Retirement'!$C$18/12</f>
        <v>39153.069999999992</v>
      </c>
      <c r="O427" s="25">
        <f t="shared" si="265"/>
        <v>11160.82546143035</v>
      </c>
      <c r="P427" s="25">
        <f t="shared" si="266"/>
        <v>27992.244538569641</v>
      </c>
      <c r="Q427" s="25">
        <f t="array" aca="1" ref="Q427" ca="1">INDEX('Isaac 401k'!L:L,MATCH('Retirement Calculator'!A427,'Isaac 401k'!N:N,0),0)</f>
        <v>1825074.0222866845</v>
      </c>
      <c r="R427" s="25">
        <f t="array" aca="1" ref="R427" ca="1">INDEX('Lorri 401b'!L:L,MATCH('Retirement Calculator'!A427,'Lorri 401b'!N:N,0),0)</f>
        <v>3232248.5957046011</v>
      </c>
      <c r="S427" s="25">
        <f t="shared" ca="1" si="267"/>
        <v>5057322.6179912854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3525.4531757812501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7820.4732791855868</v>
      </c>
      <c r="K428" s="25">
        <f t="shared" si="264"/>
        <v>20171.771259384055</v>
      </c>
      <c r="L428" s="25"/>
      <c r="N428" s="25">
        <f>'Combined Retirement'!$C$18/12</f>
        <v>39153.069999999992</v>
      </c>
      <c r="O428" s="25">
        <f t="shared" si="265"/>
        <v>11160.82546143035</v>
      </c>
      <c r="P428" s="25">
        <f t="shared" si="266"/>
        <v>27992.244538569641</v>
      </c>
      <c r="Q428" s="25">
        <f t="array" aca="1" ref="Q428" ca="1">INDEX('Isaac 401k'!L:L,MATCH('Retirement Calculator'!A428,'Isaac 401k'!N:N,0),0)</f>
        <v>1824825.4387950301</v>
      </c>
      <c r="R428" s="25">
        <f t="array" aca="1" ref="R428" ca="1">INDEX('Lorri 401b'!L:L,MATCH('Retirement Calculator'!A428,'Lorri 401b'!N:N,0),0)</f>
        <v>3225460.4778804053</v>
      </c>
      <c r="S428" s="25">
        <f t="shared" ca="1" si="267"/>
        <v>5050285.9166754354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3525.4531757812501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7820.4732791855868</v>
      </c>
      <c r="K429" s="25">
        <f t="shared" si="264"/>
        <v>20171.771259384055</v>
      </c>
      <c r="L429" s="25"/>
      <c r="N429" s="25">
        <f>'Combined Retirement'!$C$18/12</f>
        <v>39153.069999999992</v>
      </c>
      <c r="O429" s="25">
        <f t="shared" si="265"/>
        <v>11160.82546143035</v>
      </c>
      <c r="P429" s="25">
        <f t="shared" si="266"/>
        <v>27992.244538569641</v>
      </c>
      <c r="Q429" s="25">
        <f t="array" aca="1" ref="Q429" ca="1">INDEX('Isaac 401k'!L:L,MATCH('Retirement Calculator'!A429,'Isaac 401k'!N:N,0),0)</f>
        <v>1824575.8195388273</v>
      </c>
      <c r="R429" s="25">
        <f t="array" aca="1" ref="R429" ca="1">INDEX('Lorri 401b'!L:L,MATCH('Retirement Calculator'!A429,'Lorri 401b'!N:N,0),0)</f>
        <v>3218644.076231942</v>
      </c>
      <c r="S429" s="25">
        <f t="shared" ca="1" si="267"/>
        <v>5043219.8957707696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3525.4531757812501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7820.4732791855868</v>
      </c>
      <c r="K430" s="25">
        <f t="shared" si="264"/>
        <v>20171.771259384055</v>
      </c>
      <c r="L430" s="25"/>
      <c r="N430" s="25">
        <f>'Combined Retirement'!$C$18/12</f>
        <v>39153.069999999992</v>
      </c>
      <c r="O430" s="25">
        <f t="shared" si="265"/>
        <v>11160.82546143035</v>
      </c>
      <c r="P430" s="25">
        <f t="shared" si="266"/>
        <v>27992.244538569641</v>
      </c>
      <c r="Q430" s="25">
        <f t="array" aca="1" ref="Q430" ca="1">INDEX('Isaac 401k'!L:L,MATCH('Retirement Calculator'!A430,'Isaac 401k'!N:N,0),0)</f>
        <v>1824325.1602023903</v>
      </c>
      <c r="R430" s="25">
        <f t="array" aca="1" ref="R430" ca="1">INDEX('Lorri 401b'!L:L,MATCH('Retirement Calculator'!A430,'Lorri 401b'!N:N,0),0)</f>
        <v>3211799.2729099435</v>
      </c>
      <c r="S430" s="25">
        <f t="shared" ca="1" si="267"/>
        <v>5036124.4331123335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3525.4531757812501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7820.4732791855868</v>
      </c>
      <c r="K431" s="25">
        <f t="shared" si="264"/>
        <v>20171.771259384055</v>
      </c>
      <c r="L431" s="25"/>
      <c r="N431" s="25">
        <f>'Combined Retirement'!$C$18/12</f>
        <v>39153.069999999992</v>
      </c>
      <c r="O431" s="25">
        <f t="shared" si="265"/>
        <v>11160.82546143035</v>
      </c>
      <c r="P431" s="25">
        <f t="shared" si="266"/>
        <v>27992.244538569641</v>
      </c>
      <c r="Q431" s="25">
        <f t="array" aca="1" ref="Q431" ca="1">INDEX('Isaac 401k'!L:L,MATCH('Retirement Calculator'!A431,'Isaac 401k'!N:N,0),0)</f>
        <v>1824073.4564520514</v>
      </c>
      <c r="R431" s="25">
        <f t="array" aca="1" ref="R431" ca="1">INDEX('Lorri 401b'!L:L,MATCH('Retirement Calculator'!A431,'Lorri 401b'!N:N,0),0)</f>
        <v>3204925.9495741031</v>
      </c>
      <c r="S431" s="25">
        <f t="shared" ca="1" si="267"/>
        <v>5028999.4060261548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3525.4531757812501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7820.4732791855868</v>
      </c>
      <c r="K432" s="25">
        <f t="shared" si="264"/>
        <v>20171.771259384055</v>
      </c>
      <c r="L432" s="25"/>
      <c r="N432" s="25">
        <f>'Combined Retirement'!$C$18/12</f>
        <v>39153.069999999992</v>
      </c>
      <c r="O432" s="25">
        <f t="shared" si="265"/>
        <v>11160.82546143035</v>
      </c>
      <c r="P432" s="25">
        <f t="shared" si="266"/>
        <v>27992.244538569641</v>
      </c>
      <c r="Q432" s="25">
        <f t="array" aca="1" ref="Q432" ca="1">INDEX('Isaac 401k'!L:L,MATCH('Retirement Calculator'!A432,'Isaac 401k'!N:N,0),0)</f>
        <v>1823820.703936086</v>
      </c>
      <c r="R432" s="25">
        <f t="array" aca="1" ref="R432" ca="1">INDEX('Lorri 401b'!L:L,MATCH('Retirement Calculator'!A432,'Lorri 401b'!N:N,0),0)</f>
        <v>3198023.9873910304</v>
      </c>
      <c r="S432" s="25">
        <f t="shared" ca="1" si="267"/>
        <v>5021844.6913271165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3525.4531757812501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7820.4732791855868</v>
      </c>
      <c r="K433" s="25">
        <f t="shared" si="264"/>
        <v>20171.771259384055</v>
      </c>
      <c r="L433" s="25"/>
      <c r="N433" s="25">
        <f>'Combined Retirement'!$C$18/12</f>
        <v>39153.069999999992</v>
      </c>
      <c r="O433" s="25">
        <f t="shared" si="265"/>
        <v>11160.82546143035</v>
      </c>
      <c r="P433" s="25">
        <f t="shared" si="266"/>
        <v>27992.244538569641</v>
      </c>
      <c r="Q433" s="25">
        <f t="array" aca="1" ref="Q433" ca="1">INDEX('Isaac 401k'!L:L,MATCH('Retirement Calculator'!A433,'Isaac 401k'!N:N,0),0)</f>
        <v>1823566.8982846376</v>
      </c>
      <c r="R433" s="25">
        <f t="array" aca="1" ref="R433" ca="1">INDEX('Lorri 401b'!L:L,MATCH('Retirement Calculator'!A433,'Lorri 401b'!N:N,0),0)</f>
        <v>3191093.2670321949</v>
      </c>
      <c r="S433" s="25">
        <f t="shared" ca="1" si="267"/>
        <v>5014660.1653168323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3525.4531757812501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7820.4732791855868</v>
      </c>
      <c r="K434" s="25">
        <f t="shared" si="264"/>
        <v>20171.771259384055</v>
      </c>
      <c r="L434" s="25"/>
      <c r="N434" s="25">
        <f>'Combined Retirement'!$C$18/12</f>
        <v>39153.069999999992</v>
      </c>
      <c r="O434" s="25">
        <f t="shared" si="265"/>
        <v>11160.82546143035</v>
      </c>
      <c r="P434" s="25">
        <f t="shared" si="266"/>
        <v>27992.244538569641</v>
      </c>
      <c r="Q434" s="25">
        <f t="array" aca="1" ref="Q434" ca="1">INDEX('Isaac 401k'!L:L,MATCH('Retirement Calculator'!A434,'Isaac 401k'!N:N,0),0)</f>
        <v>1823312.0351096415</v>
      </c>
      <c r="R434" s="25">
        <f t="array" aca="1" ref="R434" ca="1">INDEX('Lorri 401b'!L:L,MATCH('Retirement Calculator'!A434,'Lorri 401b'!N:N,0),0)</f>
        <v>3184133.6686718641</v>
      </c>
      <c r="S434" s="25">
        <f t="shared" ca="1" si="267"/>
        <v>5007445.703781506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3525.4531757812501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7820.4732791855868</v>
      </c>
      <c r="K435" s="25">
        <f t="shared" si="264"/>
        <v>20171.771259384055</v>
      </c>
      <c r="L435" s="25"/>
      <c r="N435" s="25">
        <f>'Combined Retirement'!$C$18/12</f>
        <v>39153.069999999992</v>
      </c>
      <c r="O435" s="25">
        <f t="shared" si="265"/>
        <v>11160.82546143035</v>
      </c>
      <c r="P435" s="25">
        <f t="shared" si="266"/>
        <v>27992.244538569641</v>
      </c>
      <c r="Q435" s="25">
        <f t="array" aca="1" ref="Q435" ca="1">INDEX('Isaac 401k'!L:L,MATCH('Retirement Calculator'!A435,'Isaac 401k'!N:N,0),0)</f>
        <v>1823056.1100047494</v>
      </c>
      <c r="R435" s="25">
        <f t="array" aca="1" ref="R435" ca="1">INDEX('Lorri 401b'!L:L,MATCH('Retirement Calculator'!A435,'Lorri 401b'!N:N,0),0)</f>
        <v>3177145.0719850319</v>
      </c>
      <c r="S435" s="25">
        <f t="shared" ca="1" si="267"/>
        <v>5000201.1819897816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3525.4531757812501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7820.4732791855868</v>
      </c>
      <c r="K436" s="25">
        <f t="shared" si="264"/>
        <v>20171.771259384055</v>
      </c>
      <c r="L436" s="25"/>
      <c r="N436" s="25">
        <f>'Combined Retirement'!$C$18/12</f>
        <v>39153.069999999992</v>
      </c>
      <c r="O436" s="25">
        <f t="shared" si="265"/>
        <v>11160.82546143035</v>
      </c>
      <c r="P436" s="25">
        <f t="shared" si="266"/>
        <v>27992.244538569641</v>
      </c>
      <c r="Q436" s="25">
        <f t="array" aca="1" ref="Q436" ca="1">INDEX('Isaac 401k'!L:L,MATCH('Retirement Calculator'!A436,'Isaac 401k'!N:N,0),0)</f>
        <v>1822799.1185452535</v>
      </c>
      <c r="R436" s="25">
        <f t="array" aca="1" ref="R436" ca="1">INDEX('Lorri 401b'!L:L,MATCH('Retirement Calculator'!A436,'Lorri 401b'!N:N,0),0)</f>
        <v>3170127.3561453377</v>
      </c>
      <c r="S436" s="25">
        <f t="shared" ca="1" si="267"/>
        <v>4992926.474690591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3525.4531757812501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7820.4732791855868</v>
      </c>
      <c r="K437" s="25">
        <f t="shared" si="264"/>
        <v>20171.771259384055</v>
      </c>
      <c r="L437" s="25"/>
      <c r="N437" s="25">
        <f>'Combined Retirement'!$C$18/12</f>
        <v>39153.069999999992</v>
      </c>
      <c r="O437" s="25">
        <f t="shared" si="265"/>
        <v>11160.82546143035</v>
      </c>
      <c r="P437" s="25">
        <f t="shared" si="266"/>
        <v>27992.244538569641</v>
      </c>
      <c r="Q437" s="25">
        <f t="array" aca="1" ref="Q437" ca="1">INDEX('Isaac 401k'!L:L,MATCH('Retirement Calculator'!A437,'Isaac 401k'!N:N,0),0)</f>
        <v>1822541.05628801</v>
      </c>
      <c r="R437" s="25">
        <f t="array" aca="1" ref="R437" ca="1">INDEX('Lorri 401b'!L:L,MATCH('Retirement Calculator'!A437,'Lorri 401b'!N:N,0),0)</f>
        <v>3163080.3998229783</v>
      </c>
      <c r="S437" s="25">
        <f t="shared" ca="1" si="267"/>
        <v>4985621.4561109878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3525.4531757812501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7820.4732791855868</v>
      </c>
      <c r="K438" s="25">
        <f t="shared" si="264"/>
        <v>20171.771259384055</v>
      </c>
      <c r="L438" s="25"/>
      <c r="N438" s="25">
        <f>'Combined Retirement'!$C$18/12</f>
        <v>39153.069999999992</v>
      </c>
      <c r="O438" s="25">
        <f t="shared" si="265"/>
        <v>11160.82546143035</v>
      </c>
      <c r="P438" s="25">
        <f t="shared" si="266"/>
        <v>27992.244538569641</v>
      </c>
      <c r="Q438" s="25">
        <f t="array" aca="1" ref="Q438" ca="1">INDEX('Isaac 401k'!L:L,MATCH('Retirement Calculator'!A438,'Isaac 401k'!N:N,0),0)</f>
        <v>1822281.9187713612</v>
      </c>
      <c r="R438" s="25">
        <f t="array" aca="1" ref="R438" ca="1">INDEX('Lorri 401b'!L:L,MATCH('Retirement Calculator'!A438,'Lorri 401b'!N:N,0),0)</f>
        <v>3156004.0811826088</v>
      </c>
      <c r="S438" s="25">
        <f t="shared" ca="1" si="267"/>
        <v>4978285.9999539703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3525.4531757812501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7820.4732791855868</v>
      </c>
      <c r="K439" s="25">
        <f t="shared" si="264"/>
        <v>20171.771259384055</v>
      </c>
      <c r="L439" s="25"/>
      <c r="N439" s="25">
        <f>'Combined Retirement'!$C$18/12</f>
        <v>39153.069999999992</v>
      </c>
      <c r="O439" s="25">
        <f t="shared" si="265"/>
        <v>11160.82546143035</v>
      </c>
      <c r="P439" s="25">
        <f t="shared" si="266"/>
        <v>27992.244538569641</v>
      </c>
      <c r="Q439" s="25">
        <f t="array" aca="1" ref="Q439" ca="1">INDEX('Isaac 401k'!L:L,MATCH('Retirement Calculator'!A439,'Isaac 401k'!N:N,0),0)</f>
        <v>1822021.7015150597</v>
      </c>
      <c r="R439" s="25">
        <f t="array" aca="1" ref="R439" ca="1">INDEX('Lorri 401b'!L:L,MATCH('Retirement Calculator'!A439,'Lorri 401b'!N:N,0),0)</f>
        <v>3148898.2778812381</v>
      </c>
      <c r="S439" s="25">
        <f t="shared" ca="1" si="267"/>
        <v>4970919.9793962976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3525.4531757812501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7820.4732791855868</v>
      </c>
      <c r="K440" s="25">
        <f t="shared" si="264"/>
        <v>20171.771259384055</v>
      </c>
      <c r="L440" s="25"/>
      <c r="N440" s="25">
        <f>'Combined Retirement'!$C$18/12</f>
        <v>39153.069999999992</v>
      </c>
      <c r="O440" s="25">
        <f t="shared" si="265"/>
        <v>11160.82546143035</v>
      </c>
      <c r="P440" s="25">
        <f t="shared" si="266"/>
        <v>27992.244538569641</v>
      </c>
      <c r="Q440" s="25">
        <f t="array" aca="1" ref="Q440" ca="1">INDEX('Isaac 401k'!L:L,MATCH('Retirement Calculator'!A440,'Isaac 401k'!N:N,0),0)</f>
        <v>1821760.4000201903</v>
      </c>
      <c r="R440" s="25">
        <f t="array" aca="1" ref="R440" ca="1">INDEX('Lorri 401b'!L:L,MATCH('Retirement Calculator'!A440,'Lorri 401b'!N:N,0),0)</f>
        <v>3141762.8670661114</v>
      </c>
      <c r="S440" s="25">
        <f t="shared" ca="1" si="267"/>
        <v>4963523.2670863019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3525.4531757812501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7820.4732791855868</v>
      </c>
      <c r="K441" s="25">
        <f t="shared" si="264"/>
        <v>20171.771259384055</v>
      </c>
      <c r="L441" s="25"/>
      <c r="N441" s="25">
        <f>'Combined Retirement'!$C$18/12</f>
        <v>39153.069999999992</v>
      </c>
      <c r="O441" s="25">
        <f t="shared" si="265"/>
        <v>11160.82546143035</v>
      </c>
      <c r="P441" s="25">
        <f t="shared" si="266"/>
        <v>27992.244538569641</v>
      </c>
      <c r="Q441" s="25">
        <f t="array" aca="1" ref="Q441" ca="1">INDEX('Isaac 401k'!L:L,MATCH('Retirement Calculator'!A441,'Isaac 401k'!N:N,0),0)</f>
        <v>1821498.0097690923</v>
      </c>
      <c r="R441" s="25">
        <f t="array" aca="1" ref="R441" ca="1">INDEX('Lorri 401b'!L:L,MATCH('Retirement Calculator'!A441,'Lorri 401b'!N:N,0),0)</f>
        <v>3134597.7253725887</v>
      </c>
      <c r="S441" s="25">
        <f t="shared" ca="1" si="267"/>
        <v>4956095.7351416815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3525.4531757812501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7820.4732791855868</v>
      </c>
      <c r="K442" s="25">
        <f t="shared" si="264"/>
        <v>20171.771259384055</v>
      </c>
      <c r="L442" s="25"/>
      <c r="N442" s="25">
        <f>'Combined Retirement'!$C$18/12</f>
        <v>39153.069999999992</v>
      </c>
      <c r="O442" s="25">
        <f t="shared" si="265"/>
        <v>11160.82546143035</v>
      </c>
      <c r="P442" s="25">
        <f t="shared" si="266"/>
        <v>27992.244538569641</v>
      </c>
      <c r="Q442" s="25">
        <f t="array" aca="1" ref="Q442" ca="1">INDEX('Isaac 401k'!L:L,MATCH('Retirement Calculator'!A442,'Isaac 401k'!N:N,0),0)</f>
        <v>1821234.5262252814</v>
      </c>
      <c r="R442" s="25">
        <f t="array" aca="1" ref="R442" ca="1">INDEX('Lorri 401b'!L:L,MATCH('Retirement Calculator'!A442,'Lorri 401b'!N:N,0),0)</f>
        <v>3127402.7289220095</v>
      </c>
      <c r="S442" s="25">
        <f t="shared" ca="1" si="267"/>
        <v>4948637.2551472913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3525.4531757812501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7820.4732791855868</v>
      </c>
      <c r="K443" s="25">
        <f t="shared" si="264"/>
        <v>20171.771259384055</v>
      </c>
      <c r="L443" s="25"/>
      <c r="N443" s="25">
        <f>'Combined Retirement'!$C$18/12</f>
        <v>39153.069999999992</v>
      </c>
      <c r="O443" s="25">
        <f t="shared" si="265"/>
        <v>11160.82546143035</v>
      </c>
      <c r="P443" s="25">
        <f t="shared" si="266"/>
        <v>27992.244538569641</v>
      </c>
      <c r="Q443" s="25">
        <f t="array" aca="1" ref="Q443" ca="1">INDEX('Isaac 401k'!L:L,MATCH('Retirement Calculator'!A443,'Isaac 401k'!N:N,0),0)</f>
        <v>1820969.9448333713</v>
      </c>
      <c r="R443" s="25">
        <f t="array" aca="1" ref="R443" ca="1">INDEX('Lorri 401b'!L:L,MATCH('Retirement Calculator'!A443,'Lorri 401b'!N:N,0),0)</f>
        <v>3120177.7533195526</v>
      </c>
      <c r="S443" s="25">
        <f t="shared" ca="1" si="267"/>
        <v>4941147.698152924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3525.4531757812501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7820.4732791855868</v>
      </c>
      <c r="K444" s="25">
        <f t="shared" si="264"/>
        <v>20171.771259384055</v>
      </c>
      <c r="L444" s="25"/>
      <c r="N444" s="25">
        <f>'Combined Retirement'!$C$18/12</f>
        <v>39153.069999999992</v>
      </c>
      <c r="O444" s="25">
        <f t="shared" si="265"/>
        <v>11160.82546143035</v>
      </c>
      <c r="P444" s="25">
        <f t="shared" si="266"/>
        <v>27992.244538569641</v>
      </c>
      <c r="Q444" s="25">
        <f t="array" aca="1" ref="Q444" ca="1">INDEX('Isaac 401k'!L:L,MATCH('Retirement Calculator'!A444,'Isaac 401k'!N:N,0),0)</f>
        <v>1820704.2610189947</v>
      </c>
      <c r="R444" s="25">
        <f t="array" aca="1" ref="R444" ca="1">INDEX('Lorri 401b'!L:L,MATCH('Retirement Calculator'!A444,'Lorri 401b'!N:N,0),0)</f>
        <v>3112922.6736520859</v>
      </c>
      <c r="S444" s="25">
        <f t="shared" ca="1" si="267"/>
        <v>4933626.9346710807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3525.4531757812501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7820.4732791855868</v>
      </c>
      <c r="K445" s="25">
        <f t="shared" si="264"/>
        <v>20171.771259384055</v>
      </c>
      <c r="L445" s="25"/>
      <c r="N445" s="25">
        <f>'Combined Retirement'!$C$18/12</f>
        <v>39153.069999999992</v>
      </c>
      <c r="O445" s="25">
        <f t="shared" si="265"/>
        <v>11160.82546143035</v>
      </c>
      <c r="P445" s="25">
        <f t="shared" si="266"/>
        <v>27992.244538569641</v>
      </c>
      <c r="Q445" s="25">
        <f t="array" aca="1" ref="Q445" ca="1">INDEX('Isaac 401k'!L:L,MATCH('Retirement Calculator'!A445,'Isaac 401k'!N:N,0),0)</f>
        <v>1820437.470188725</v>
      </c>
      <c r="R445" s="25">
        <f t="array" aca="1" ref="R445" ca="1">INDEX('Lorri 401b'!L:L,MATCH('Retirement Calculator'!A445,'Lorri 401b'!N:N,0),0)</f>
        <v>3105637.3644860047</v>
      </c>
      <c r="S445" s="25">
        <f t="shared" ca="1" si="267"/>
        <v>4926074.83467473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3525.4531757812501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7820.4732791855868</v>
      </c>
      <c r="K446" s="25">
        <f t="shared" si="264"/>
        <v>20171.771259384055</v>
      </c>
      <c r="L446" s="25"/>
      <c r="N446" s="25">
        <f>'Combined Retirement'!$C$18/12</f>
        <v>39153.069999999992</v>
      </c>
      <c r="O446" s="25">
        <f t="shared" si="265"/>
        <v>11160.82546143035</v>
      </c>
      <c r="P446" s="25">
        <f t="shared" si="266"/>
        <v>27992.244538569641</v>
      </c>
      <c r="Q446" s="25">
        <f t="array" aca="1" ref="Q446" ca="1">INDEX('Isaac 401k'!L:L,MATCH('Retirement Calculator'!A446,'Isaac 401k'!N:N,0),0)</f>
        <v>1820169.5677299958</v>
      </c>
      <c r="R446" s="25">
        <f t="array" aca="1" ref="R446" ca="1">INDEX('Lorri 401b'!L:L,MATCH('Retirement Calculator'!A446,'Lorri 401b'!N:N,0),0)</f>
        <v>3098321.6998650646</v>
      </c>
      <c r="S446" s="25">
        <f t="shared" ca="1" si="267"/>
        <v>4918491.2675950602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3525.4531757812501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7820.4732791855868</v>
      </c>
      <c r="K447" s="25">
        <f t="shared" si="264"/>
        <v>20171.771259384055</v>
      </c>
      <c r="L447" s="25"/>
      <c r="N447" s="25">
        <f>'Combined Retirement'!$C$18/12</f>
        <v>39153.069999999992</v>
      </c>
      <c r="O447" s="25">
        <f t="shared" si="265"/>
        <v>11160.82546143035</v>
      </c>
      <c r="P447" s="25">
        <f t="shared" si="266"/>
        <v>27992.244538569641</v>
      </c>
      <c r="Q447" s="25">
        <f t="array" aca="1" ref="Q447" ca="1">INDEX('Isaac 401k'!L:L,MATCH('Retirement Calculator'!A447,'Isaac 401k'!N:N,0),0)</f>
        <v>1819900.5490110219</v>
      </c>
      <c r="R447" s="25">
        <f t="array" aca="1" ref="R447" ca="1">INDEX('Lorri 401b'!L:L,MATCH('Retirement Calculator'!A447,'Lorri 401b'!N:N,0),0)</f>
        <v>3090975.5533082038</v>
      </c>
      <c r="S447" s="25">
        <f t="shared" ca="1" si="267"/>
        <v>4910876.1023192257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3525.4531757812501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7820.4732791855868</v>
      </c>
      <c r="K448" s="25">
        <f t="shared" si="264"/>
        <v>20171.771259384055</v>
      </c>
      <c r="L448" s="25"/>
      <c r="N448" s="25">
        <f>'Combined Retirement'!$C$18/12</f>
        <v>39153.069999999992</v>
      </c>
      <c r="O448" s="25">
        <f t="shared" si="265"/>
        <v>11160.82546143035</v>
      </c>
      <c r="P448" s="25">
        <f t="shared" si="266"/>
        <v>27992.244538569641</v>
      </c>
      <c r="Q448" s="25">
        <f t="array" aca="1" ref="Q448" ca="1">INDEX('Isaac 401k'!L:L,MATCH('Retirement Calculator'!A448,'Isaac 401k'!N:N,0),0)</f>
        <v>1819630.4093807188</v>
      </c>
      <c r="R448" s="25">
        <f t="array" aca="1" ref="R448" ca="1">INDEX('Lorri 401b'!L:L,MATCH('Retirement Calculator'!A448,'Lorri 401b'!N:N,0),0)</f>
        <v>3083598.7978073563</v>
      </c>
      <c r="S448" s="25">
        <f t="shared" ca="1" si="267"/>
        <v>4903229.2071880754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3525.4531757812501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7820.4732791855868</v>
      </c>
      <c r="K449" s="25">
        <f t="shared" si="264"/>
        <v>20171.771259384055</v>
      </c>
      <c r="L449" s="25"/>
      <c r="N449" s="25">
        <f>'Combined Retirement'!$C$18/12</f>
        <v>39153.069999999992</v>
      </c>
      <c r="O449" s="25">
        <f t="shared" si="265"/>
        <v>11160.82546143035</v>
      </c>
      <c r="P449" s="25">
        <f t="shared" si="266"/>
        <v>27992.244538569641</v>
      </c>
      <c r="Q449" s="25">
        <f t="array" aca="1" ref="Q449" ca="1">INDEX('Isaac 401k'!L:L,MATCH('Retirement Calculator'!A449,'Isaac 401k'!N:N,0),0)</f>
        <v>1819359.144168623</v>
      </c>
      <c r="R449" s="25">
        <f t="array" aca="1" ref="R449" ca="1">INDEX('Lorri 401b'!L:L,MATCH('Retirement Calculator'!A449,'Lorri 401b'!N:N,0),0)</f>
        <v>3076191.3058252553</v>
      </c>
      <c r="S449" s="25">
        <f t="shared" ca="1" si="267"/>
        <v>4895550.4499938786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3525.4531757812501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7820.4732791855868</v>
      </c>
      <c r="K450" s="25">
        <f t="shared" si="264"/>
        <v>20171.771259384055</v>
      </c>
      <c r="L450" s="25"/>
      <c r="N450" s="25">
        <f>'Combined Retirement'!$C$18/12</f>
        <v>39153.069999999992</v>
      </c>
      <c r="O450" s="25">
        <f t="shared" si="265"/>
        <v>11160.82546143035</v>
      </c>
      <c r="P450" s="25">
        <f t="shared" si="266"/>
        <v>27992.244538569641</v>
      </c>
      <c r="Q450" s="25">
        <f t="array" aca="1" ref="Q450" ca="1">INDEX('Isaac 401k'!L:L,MATCH('Retirement Calculator'!A450,'Isaac 401k'!N:N,0),0)</f>
        <v>1819086.74868481</v>
      </c>
      <c r="R450" s="25">
        <f t="array" aca="1" ref="R450" ca="1">INDEX('Lorri 401b'!L:L,MATCH('Retirement Calculator'!A450,'Lorri 401b'!N:N,0),0)</f>
        <v>3068752.9492932288</v>
      </c>
      <c r="S450" s="25">
        <f t="shared" ca="1" si="267"/>
        <v>4887839.6979780383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3525.4531757812501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7820.4732791855868</v>
      </c>
      <c r="K451" s="25">
        <f t="shared" si="264"/>
        <v>20171.771259384055</v>
      </c>
      <c r="L451" s="25"/>
      <c r="N451" s="25">
        <f>'Combined Retirement'!$C$18/12</f>
        <v>39153.069999999992</v>
      </c>
      <c r="O451" s="25">
        <f t="shared" si="265"/>
        <v>11160.82546143035</v>
      </c>
      <c r="P451" s="25">
        <f t="shared" si="266"/>
        <v>27992.244538569641</v>
      </c>
      <c r="Q451" s="25">
        <f t="array" aca="1" ref="Q451" ca="1">INDEX('Isaac 401k'!L:L,MATCH('Retirement Calculator'!A451,'Isaac 401k'!N:N,0),0)</f>
        <v>1818813.2182198146</v>
      </c>
      <c r="R451" s="25">
        <f t="array" aca="1" ref="R451" ca="1">INDEX('Lorri 401b'!L:L,MATCH('Retirement Calculator'!A451,'Lorri 401b'!N:N,0),0)</f>
        <v>3061283.5996089857</v>
      </c>
      <c r="S451" s="25">
        <f t="shared" ca="1" si="267"/>
        <v>4880096.8178288005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3525.4531757812501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7820.4732791855868</v>
      </c>
      <c r="K452" s="25">
        <f t="shared" si="264"/>
        <v>20171.771259384055</v>
      </c>
      <c r="L452" s="25"/>
      <c r="N452" s="25">
        <f>'Combined Retirement'!$C$18/12</f>
        <v>39153.069999999992</v>
      </c>
      <c r="O452" s="25">
        <f t="shared" si="265"/>
        <v>11160.82546143035</v>
      </c>
      <c r="P452" s="25">
        <f t="shared" si="266"/>
        <v>27992.244538569641</v>
      </c>
      <c r="Q452" s="25">
        <f t="array" aca="1" ref="Q452" ca="1">INDEX('Isaac 401k'!L:L,MATCH('Retirement Calculator'!A452,'Isaac 401k'!N:N,0),0)</f>
        <v>1818538.5480445484</v>
      </c>
      <c r="R452" s="25">
        <f t="array" aca="1" ref="R452" ca="1">INDEX('Lorri 401b'!L:L,MATCH('Retirement Calculator'!A452,'Lorri 401b'!N:N,0),0)</f>
        <v>3053783.1276343917</v>
      </c>
      <c r="S452" s="25">
        <f t="shared" ca="1" si="267"/>
        <v>4872321.6756789405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3525.4531757812501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7820.4732791855868</v>
      </c>
      <c r="K453" s="25">
        <f t="shared" si="264"/>
        <v>20171.771259384055</v>
      </c>
      <c r="L453" s="25"/>
      <c r="N453" s="25">
        <f>'Combined Retirement'!$C$18/12</f>
        <v>39153.069999999992</v>
      </c>
      <c r="O453" s="25">
        <f t="shared" si="265"/>
        <v>11160.82546143035</v>
      </c>
      <c r="P453" s="25">
        <f t="shared" si="266"/>
        <v>27992.244538569641</v>
      </c>
      <c r="Q453" s="25">
        <f t="array" aca="1" ref="Q453" ca="1">INDEX('Isaac 401k'!L:L,MATCH('Retirement Calculator'!A453,'Isaac 401k'!N:N,0),0)</f>
        <v>1818262.7334102185</v>
      </c>
      <c r="R453" s="25">
        <f t="array" aca="1" ref="R453" ca="1">INDEX('Lorri 401b'!L:L,MATCH('Retirement Calculator'!A453,'Lorri 401b'!N:N,0),0)</f>
        <v>3046251.4036932364</v>
      </c>
      <c r="S453" s="25">
        <f t="shared" ca="1" si="267"/>
        <v>4864514.1371034551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3525.4531757812501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7820.4732791855868</v>
      </c>
      <c r="K454" s="25">
        <f t="shared" si="264"/>
        <v>20171.771259384055</v>
      </c>
      <c r="L454" s="25"/>
      <c r="N454" s="25">
        <f>'Combined Retirement'!$C$18/12</f>
        <v>39153.069999999992</v>
      </c>
      <c r="O454" s="25">
        <f t="shared" si="265"/>
        <v>11160.82546143035</v>
      </c>
      <c r="P454" s="25">
        <f t="shared" si="266"/>
        <v>27992.244538569641</v>
      </c>
      <c r="Q454" s="25">
        <f t="array" aca="1" ref="Q454" ca="1">INDEX('Isaac 401k'!L:L,MATCH('Retirement Calculator'!A454,'Isaac 401k'!N:N,0),0)</f>
        <v>1817985.7695482455</v>
      </c>
      <c r="R454" s="25">
        <f t="array" aca="1" ref="R454" ca="1">INDEX('Lorri 401b'!L:L,MATCH('Retirement Calculator'!A454,'Lorri 401b'!N:N,0),0)</f>
        <v>3038688.2975689932</v>
      </c>
      <c r="S454" s="25">
        <f t="shared" ca="1" si="267"/>
        <v>4856674.0671172384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3525.4531757812501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7820.4732791855868</v>
      </c>
      <c r="K455" s="25">
        <f t="shared" si="264"/>
        <v>20171.771259384055</v>
      </c>
      <c r="L455" s="25"/>
      <c r="N455" s="25">
        <f>'Combined Retirement'!$C$18/12</f>
        <v>39153.069999999992</v>
      </c>
      <c r="O455" s="25">
        <f t="shared" si="265"/>
        <v>11160.82546143035</v>
      </c>
      <c r="P455" s="25">
        <f t="shared" si="266"/>
        <v>27992.244538569641</v>
      </c>
      <c r="Q455" s="25">
        <f t="array" aca="1" ref="Q455" ca="1">INDEX('Isaac 401k'!L:L,MATCH('Retirement Calculator'!A455,'Isaac 401k'!N:N,0),0)</f>
        <v>1817707.651670181</v>
      </c>
      <c r="R455" s="25">
        <f t="array" aca="1" ref="R455" ca="1">INDEX('Lorri 401b'!L:L,MATCH('Retirement Calculator'!A455,'Lorri 401b'!N:N,0),0)</f>
        <v>3031093.6785025657</v>
      </c>
      <c r="S455" s="25">
        <f t="shared" ca="1" si="267"/>
        <v>4848801.3301727464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3525.4531757812501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7820.4732791855868</v>
      </c>
      <c r="K456" s="25">
        <f t="shared" si="264"/>
        <v>20171.771259384055</v>
      </c>
      <c r="L456" s="25"/>
      <c r="N456" s="25">
        <f>'Combined Retirement'!$C$18/12</f>
        <v>39153.069999999992</v>
      </c>
      <c r="O456" s="25">
        <f t="shared" si="265"/>
        <v>11160.82546143035</v>
      </c>
      <c r="P456" s="25">
        <f t="shared" si="266"/>
        <v>27992.244538569641</v>
      </c>
      <c r="Q456" s="25">
        <f t="array" aca="1" ref="Q456" ca="1">INDEX('Isaac 401k'!L:L,MATCH('Retirement Calculator'!A456,'Isaac 401k'!N:N,0),0)</f>
        <v>1817428.3749676244</v>
      </c>
      <c r="R456" s="25">
        <f t="array" aca="1" ref="R456" ca="1">INDEX('Lorri 401b'!L:L,MATCH('Retirement Calculator'!A456,'Lorri 401b'!N:N,0),0)</f>
        <v>3023467.415190028</v>
      </c>
      <c r="S456" s="25">
        <f t="shared" ca="1" si="267"/>
        <v>4840895.7901576525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3525.4531757812501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7820.4732791855868</v>
      </c>
      <c r="K457" s="25">
        <f t="shared" si="264"/>
        <v>20171.771259384055</v>
      </c>
      <c r="L457" s="25"/>
      <c r="N457" s="25">
        <f>'Combined Retirement'!$C$18/12</f>
        <v>39153.069999999992</v>
      </c>
      <c r="O457" s="25">
        <f t="shared" si="265"/>
        <v>11160.82546143035</v>
      </c>
      <c r="P457" s="25">
        <f t="shared" si="266"/>
        <v>27992.244538569641</v>
      </c>
      <c r="Q457" s="25">
        <f t="array" aca="1" ref="Q457" ca="1">INDEX('Isaac 401k'!L:L,MATCH('Retirement Calculator'!A457,'Isaac 401k'!N:N,0),0)</f>
        <v>1817147.9346121408</v>
      </c>
      <c r="R457" s="25">
        <f t="array" aca="1" ref="R457" ca="1">INDEX('Lorri 401b'!L:L,MATCH('Retirement Calculator'!A457,'Lorri 401b'!N:N,0),0)</f>
        <v>3015809.3757803547</v>
      </c>
      <c r="S457" s="25">
        <f t="shared" ca="1" si="267"/>
        <v>4832957.3103924952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3525.4531757812501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7820.4732791855868</v>
      </c>
      <c r="K458" s="25">
        <f t="shared" si="264"/>
        <v>20171.771259384055</v>
      </c>
      <c r="L458" s="25"/>
      <c r="N458" s="25">
        <f>'Combined Retirement'!$C$18/12</f>
        <v>39153.069999999992</v>
      </c>
      <c r="O458" s="25">
        <f t="shared" si="265"/>
        <v>11160.82546143035</v>
      </c>
      <c r="P458" s="25">
        <f t="shared" si="266"/>
        <v>27992.244538569641</v>
      </c>
      <c r="Q458" s="25">
        <f t="array" aca="1" ref="Q458" ca="1">INDEX('Isaac 401k'!L:L,MATCH('Retirement Calculator'!A458,'Isaac 401k'!N:N,0),0)</f>
        <v>1816866.3257551759</v>
      </c>
      <c r="R458" s="25">
        <f t="array" aca="1" ref="R458" ca="1">INDEX('Lorri 401b'!L:L,MATCH('Retirement Calculator'!A458,'Lorri 401b'!N:N,0),0)</f>
        <v>3008119.4278731411</v>
      </c>
      <c r="S458" s="25">
        <f t="shared" ca="1" si="267"/>
        <v>4824985.7536283173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3525.4531757812501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7820.4732791855868</v>
      </c>
      <c r="K459" s="25">
        <f t="shared" si="264"/>
        <v>20171.771259384055</v>
      </c>
      <c r="L459" s="25"/>
      <c r="N459" s="25">
        <f>'Combined Retirement'!$C$18/12</f>
        <v>39153.069999999992</v>
      </c>
      <c r="O459" s="25">
        <f t="shared" si="265"/>
        <v>11160.82546143035</v>
      </c>
      <c r="P459" s="25">
        <f t="shared" si="266"/>
        <v>27992.244538569641</v>
      </c>
      <c r="Q459" s="25">
        <f t="array" aca="1" ref="Q459" ca="1">INDEX('Isaac 401k'!L:L,MATCH('Retirement Calculator'!A459,'Isaac 401k'!N:N,0),0)</f>
        <v>1816583.5435279736</v>
      </c>
      <c r="R459" s="25">
        <f t="array" aca="1" ref="R459" ca="1">INDEX('Lorri 401b'!L:L,MATCH('Retirement Calculator'!A459,'Lorri 401b'!N:N,0),0)</f>
        <v>3000397.4385163141</v>
      </c>
      <c r="S459" s="25">
        <f t="shared" ca="1" si="267"/>
        <v>4816980.982044288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3525.4531757812501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7820.4732791855868</v>
      </c>
      <c r="K460" s="25">
        <f t="shared" si="264"/>
        <v>20171.771259384055</v>
      </c>
      <c r="L460" s="25"/>
      <c r="N460" s="25">
        <f>'Combined Retirement'!$C$18/12</f>
        <v>39153.069999999992</v>
      </c>
      <c r="O460" s="25">
        <f t="shared" si="265"/>
        <v>11160.82546143035</v>
      </c>
      <c r="P460" s="25">
        <f t="shared" si="266"/>
        <v>27992.244538569641</v>
      </c>
      <c r="Q460" s="25">
        <f t="array" aca="1" ref="Q460" ca="1">INDEX('Isaac 401k'!L:L,MATCH('Retirement Calculator'!A460,'Isaac 401k'!N:N,0),0)</f>
        <v>1816299.5830414912</v>
      </c>
      <c r="R460" s="25">
        <f t="array" aca="1" ref="R460" ca="1">INDEX('Lorri 401b'!L:L,MATCH('Retirement Calculator'!A460,'Lorri 401b'!N:N,0),0)</f>
        <v>2992643.2742038337</v>
      </c>
      <c r="S460" s="25">
        <f t="shared" ca="1" si="267"/>
        <v>4808942.8572453251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3525.4531757812501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7820.4732791855868</v>
      </c>
      <c r="K461" s="25">
        <f t="shared" si="264"/>
        <v>20171.771259384055</v>
      </c>
      <c r="L461" s="25"/>
      <c r="N461" s="25">
        <f>'Combined Retirement'!$C$18/12</f>
        <v>39153.069999999992</v>
      </c>
      <c r="O461" s="25">
        <f t="shared" si="265"/>
        <v>11160.82546143035</v>
      </c>
      <c r="P461" s="25">
        <f t="shared" si="266"/>
        <v>27992.244538569641</v>
      </c>
      <c r="Q461" s="25">
        <f t="array" aca="1" ref="Q461" ca="1">INDEX('Isaac 401k'!L:L,MATCH('Retirement Calculator'!A461,'Isaac 401k'!N:N,0),0)</f>
        <v>1816014.4393863152</v>
      </c>
      <c r="R461" s="25">
        <f t="array" aca="1" ref="R461" ca="1">INDEX('Lorri 401b'!L:L,MATCH('Retirement Calculator'!A461,'Lorri 401b'!N:N,0),0)</f>
        <v>2984856.8008733848</v>
      </c>
      <c r="S461" s="25">
        <f t="shared" ca="1" si="267"/>
        <v>4800871.2402596995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3525.4531757812501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7820.4732791855868</v>
      </c>
      <c r="K462" s="25">
        <f t="shared" si="264"/>
        <v>20171.771259384055</v>
      </c>
      <c r="L462" s="25"/>
      <c r="N462" s="25">
        <f>'Combined Retirement'!$C$18/12</f>
        <v>39153.069999999992</v>
      </c>
      <c r="O462" s="25">
        <f t="shared" si="265"/>
        <v>11160.82546143035</v>
      </c>
      <c r="P462" s="25">
        <f t="shared" si="266"/>
        <v>27992.244538569641</v>
      </c>
      <c r="Q462" s="25">
        <f t="array" aca="1" ref="Q462" ca="1">INDEX('Isaac 401k'!L:L,MATCH('Retirement Calculator'!A462,'Isaac 401k'!N:N,0),0)</f>
        <v>1815728.107632576</v>
      </c>
      <c r="R462" s="25">
        <f t="array" aca="1" ref="R462" ca="1">INDEX('Lorri 401b'!L:L,MATCH('Retirement Calculator'!A462,'Lorri 401b'!N:N,0),0)</f>
        <v>2977037.883904059</v>
      </c>
      <c r="S462" s="25">
        <f t="shared" ca="1" si="267"/>
        <v>4792765.991536635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3525.4531757812501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7820.4732791855868</v>
      </c>
      <c r="K463" s="25">
        <f t="shared" si="264"/>
        <v>20171.771259384055</v>
      </c>
      <c r="L463" s="25"/>
      <c r="N463" s="25">
        <f>'Combined Retirement'!$C$18/12</f>
        <v>39153.069999999992</v>
      </c>
      <c r="O463" s="25">
        <f t="shared" si="265"/>
        <v>11160.82546143035</v>
      </c>
      <c r="P463" s="25">
        <f t="shared" si="266"/>
        <v>27992.244538569641</v>
      </c>
      <c r="Q463" s="25">
        <f t="array" aca="1" ref="Q463" ca="1">INDEX('Isaac 401k'!L:L,MATCH('Retirement Calculator'!A463,'Isaac 401k'!N:N,0),0)</f>
        <v>1815440.5828298628</v>
      </c>
      <c r="R463" s="25">
        <f t="array" aca="1" ref="R463" ca="1">INDEX('Lorri 401b'!L:L,MATCH('Retirement Calculator'!A463,'Lorri 401b'!N:N,0),0)</f>
        <v>2969186.3881140277</v>
      </c>
      <c r="S463" s="25">
        <f t="shared" ca="1" si="267"/>
        <v>4784626.9709438905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3525.4531757812501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7820.4732791855868</v>
      </c>
      <c r="K464" s="25">
        <f t="shared" si="264"/>
        <v>20171.771259384055</v>
      </c>
      <c r="L464" s="25"/>
      <c r="N464" s="25">
        <f>'Combined Retirement'!$C$18/12</f>
        <v>39153.069999999992</v>
      </c>
      <c r="O464" s="25">
        <f t="shared" si="265"/>
        <v>11160.82546143035</v>
      </c>
      <c r="P464" s="25">
        <f t="shared" si="266"/>
        <v>27992.244538569641</v>
      </c>
      <c r="Q464" s="25">
        <f t="array" aca="1" ref="Q464" ca="1">INDEX('Isaac 401k'!L:L,MATCH('Retirement Calculator'!A464,'Isaac 401k'!N:N,0),0)</f>
        <v>1815151.8600071385</v>
      </c>
      <c r="R464" s="25">
        <f t="array" aca="1" ref="R464" ca="1">INDEX('Lorri 401b'!L:L,MATCH('Retirement Calculator'!A464,'Lorri 401b'!N:N,0),0)</f>
        <v>2961302.1777582043</v>
      </c>
      <c r="S464" s="25">
        <f t="shared" ca="1" si="267"/>
        <v>4776454.0377653427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3525.4531757812501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7820.4732791855868</v>
      </c>
      <c r="K465" s="25">
        <f t="shared" si="264"/>
        <v>20171.771259384055</v>
      </c>
      <c r="L465" s="25"/>
      <c r="N465" s="25">
        <f>'Combined Retirement'!$C$18/12</f>
        <v>39153.069999999992</v>
      </c>
      <c r="O465" s="25">
        <f t="shared" si="265"/>
        <v>11160.82546143035</v>
      </c>
      <c r="P465" s="25">
        <f t="shared" si="266"/>
        <v>27992.244538569641</v>
      </c>
      <c r="Q465" s="25">
        <f t="array" aca="1" ref="Q465" ca="1">INDEX('Isaac 401k'!L:L,MATCH('Retirement Calculator'!A465,'Isaac 401k'!N:N,0),0)</f>
        <v>1814861.9341726527</v>
      </c>
      <c r="R465" s="25">
        <f t="array" aca="1" ref="R465" ca="1">INDEX('Lorri 401b'!L:L,MATCH('Retirement Calculator'!A465,'Lorri 401b'!N:N,0),0)</f>
        <v>2953385.1165258987</v>
      </c>
      <c r="S465" s="25">
        <f t="shared" ca="1" si="267"/>
        <v>4768247.0506985513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3525.4531757812501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7820.4732791855868</v>
      </c>
      <c r="K466" s="25">
        <f t="shared" si="264"/>
        <v>20171.771259384055</v>
      </c>
      <c r="L466" s="25"/>
      <c r="N466" s="25">
        <f>'Combined Retirement'!$C$18/12</f>
        <v>39153.069999999992</v>
      </c>
      <c r="O466" s="25">
        <f t="shared" si="265"/>
        <v>11160.82546143035</v>
      </c>
      <c r="P466" s="25">
        <f t="shared" si="266"/>
        <v>27992.244538569641</v>
      </c>
      <c r="Q466" s="25">
        <f t="array" aca="1" ref="Q466" ca="1">INDEX('Isaac 401k'!L:L,MATCH('Retirement Calculator'!A466,'Isaac 401k'!N:N,0),0)</f>
        <v>1814570.8003138565</v>
      </c>
      <c r="R466" s="25">
        <f t="array" aca="1" ref="R466" ca="1">INDEX('Lorri 401b'!L:L,MATCH('Retirement Calculator'!A466,'Lorri 401b'!N:N,0),0)</f>
        <v>2945435.0675384584</v>
      </c>
      <c r="S466" s="25">
        <f t="shared" ca="1" si="267"/>
        <v>4760005.8678523153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3525.4531757812501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7820.4732791855868</v>
      </c>
      <c r="K467" s="25">
        <f t="shared" si="264"/>
        <v>20171.771259384055</v>
      </c>
      <c r="L467" s="25"/>
      <c r="N467" s="25">
        <f>'Combined Retirement'!$C$18/12</f>
        <v>39153.069999999992</v>
      </c>
      <c r="O467" s="25">
        <f t="shared" si="265"/>
        <v>11160.82546143035</v>
      </c>
      <c r="P467" s="25">
        <f t="shared" si="266"/>
        <v>27992.244538569641</v>
      </c>
      <c r="Q467" s="25">
        <f t="array" aca="1" ref="Q467" ca="1">INDEX('Isaac 401k'!L:L,MATCH('Retirement Calculator'!A467,'Isaac 401k'!N:N,0),0)</f>
        <v>1814278.4533973152</v>
      </c>
      <c r="R467" s="25">
        <f t="array" aca="1" ref="R467" ca="1">INDEX('Lorri 401b'!L:L,MATCH('Retirement Calculator'!A467,'Lorri 401b'!N:N,0),0)</f>
        <v>2937451.8933469038</v>
      </c>
      <c r="S467" s="25">
        <f t="shared" ca="1" si="267"/>
        <v>4751730.3467442188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3525.4531757812501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7820.4732791855868</v>
      </c>
      <c r="K468" s="25">
        <f t="shared" si="264"/>
        <v>20171.771259384055</v>
      </c>
      <c r="L468" s="25"/>
      <c r="N468" s="25">
        <f>'Combined Retirement'!$C$18/12</f>
        <v>39153.069999999992</v>
      </c>
      <c r="O468" s="25">
        <f t="shared" si="265"/>
        <v>11160.82546143035</v>
      </c>
      <c r="P468" s="25">
        <f t="shared" si="266"/>
        <v>27992.244538569641</v>
      </c>
      <c r="Q468" s="25">
        <f t="array" aca="1" ref="Q468" ca="1">INDEX('Isaac 401k'!L:L,MATCH('Retirement Calculator'!A468,'Isaac 401k'!N:N,0),0)</f>
        <v>1813984.8883686219</v>
      </c>
      <c r="R468" s="25">
        <f t="array" aca="1" ref="R468" ca="1">INDEX('Lorri 401b'!L:L,MATCH('Retirement Calculator'!A468,'Lorri 401b'!N:N,0),0)</f>
        <v>2929435.4559295508</v>
      </c>
      <c r="S468" s="25">
        <f t="shared" ca="1" si="267"/>
        <v>4743420.3442981727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3525.4531757812501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7820.4732791855868</v>
      </c>
      <c r="K469" s="25">
        <f t="shared" si="264"/>
        <v>20171.771259384055</v>
      </c>
      <c r="L469" s="25"/>
      <c r="N469" s="25">
        <f>'Combined Retirement'!$C$18/12</f>
        <v>39153.069999999992</v>
      </c>
      <c r="O469" s="25">
        <f t="shared" si="265"/>
        <v>11160.82546143035</v>
      </c>
      <c r="P469" s="25">
        <f t="shared" si="266"/>
        <v>27992.244538569641</v>
      </c>
      <c r="Q469" s="25">
        <f t="array" aca="1" ref="Q469" ca="1">INDEX('Isaac 401k'!L:L,MATCH('Retirement Calculator'!A469,'Isaac 401k'!N:N,0),0)</f>
        <v>1813690.1001523091</v>
      </c>
      <c r="R469" s="25">
        <f t="array" aca="1" ref="R469" ca="1">INDEX('Lorri 401b'!L:L,MATCH('Retirement Calculator'!A469,'Lorri 401b'!N:N,0),0)</f>
        <v>2921385.6166896257</v>
      </c>
      <c r="S469" s="25">
        <f t="shared" ca="1" si="267"/>
        <v>4735075.7168419342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3525.4531757812501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7820.4732791855868</v>
      </c>
      <c r="K470" s="25">
        <f t="shared" si="264"/>
        <v>20171.771259384055</v>
      </c>
      <c r="L470" s="25"/>
      <c r="N470" s="25">
        <f>'Combined Retirement'!$C$18/12</f>
        <v>39153.069999999992</v>
      </c>
      <c r="O470" s="25">
        <f t="shared" si="265"/>
        <v>11160.82546143035</v>
      </c>
      <c r="P470" s="25">
        <f t="shared" si="266"/>
        <v>27992.244538569641</v>
      </c>
      <c r="Q470" s="25">
        <f t="array" aca="1" ref="Q470" ca="1">INDEX('Isaac 401k'!L:L,MATCH('Retirement Calculator'!A470,'Isaac 401k'!N:N,0),0)</f>
        <v>1813394.0836517615</v>
      </c>
      <c r="R470" s="25">
        <f t="array" aca="1" ref="R470" ca="1">INDEX('Lorri 401b'!L:L,MATCH('Retirement Calculator'!A470,'Lorri 401b'!N:N,0),0)</f>
        <v>2913302.2364528673</v>
      </c>
      <c r="S470" s="25">
        <f t="shared" ca="1" si="267"/>
        <v>4726696.3201046288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3525.4531757812501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7820.4732791855868</v>
      </c>
      <c r="K471" s="25">
        <f t="shared" si="264"/>
        <v>20171.771259384055</v>
      </c>
      <c r="L471" s="25"/>
      <c r="N471" s="25">
        <f>'Combined Retirement'!$C$18/12</f>
        <v>39153.069999999992</v>
      </c>
      <c r="O471" s="25">
        <f t="shared" si="265"/>
        <v>11160.82546143035</v>
      </c>
      <c r="P471" s="25">
        <f t="shared" si="266"/>
        <v>27992.244538569641</v>
      </c>
      <c r="Q471" s="25">
        <f t="array" aca="1" ref="Q471" ca="1">INDEX('Isaac 401k'!L:L,MATCH('Retirement Calculator'!A471,'Isaac 401k'!N:N,0),0)</f>
        <v>1813096.8337491283</v>
      </c>
      <c r="R471" s="25">
        <f t="array" aca="1" ref="R471" ca="1">INDEX('Lorri 401b'!L:L,MATCH('Retirement Calculator'!A471,'Lorri 401b'!N:N,0),0)</f>
        <v>2905185.1754651223</v>
      </c>
      <c r="S471" s="25">
        <f t="shared" ca="1" si="267"/>
        <v>4718282.0092142504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3525.4531757812501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7820.4732791855868</v>
      </c>
      <c r="K472" s="25">
        <f t="shared" si="264"/>
        <v>20171.771259384055</v>
      </c>
      <c r="L472" s="25"/>
      <c r="N472" s="25">
        <f>'Combined Retirement'!$C$18/12</f>
        <v>39153.069999999992</v>
      </c>
      <c r="O472" s="25">
        <f t="shared" si="265"/>
        <v>11160.82546143035</v>
      </c>
      <c r="P472" s="25">
        <f t="shared" si="266"/>
        <v>27992.244538569641</v>
      </c>
      <c r="Q472" s="25">
        <f t="array" aca="1" ref="Q472" ca="1">INDEX('Isaac 401k'!L:L,MATCH('Retirement Calculator'!A472,'Isaac 401k'!N:N,0),0)</f>
        <v>1812798.3453052342</v>
      </c>
      <c r="R472" s="25">
        <f t="array" aca="1" ref="R472" ca="1">INDEX('Lorri 401b'!L:L,MATCH('Retirement Calculator'!A472,'Lorri 401b'!N:N,0),0)</f>
        <v>2897034.2933899285</v>
      </c>
      <c r="S472" s="25">
        <f t="shared" ca="1" si="267"/>
        <v>4709832.6386951627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3525.4531757812501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7820.4732791855868</v>
      </c>
      <c r="K473" s="25">
        <f t="shared" si="264"/>
        <v>20171.771259384055</v>
      </c>
      <c r="L473" s="25"/>
      <c r="N473" s="25">
        <f>'Combined Retirement'!$C$18/12</f>
        <v>39153.069999999992</v>
      </c>
      <c r="O473" s="25">
        <f t="shared" si="265"/>
        <v>11160.82546143035</v>
      </c>
      <c r="P473" s="25">
        <f t="shared" si="266"/>
        <v>27992.244538569641</v>
      </c>
      <c r="Q473" s="25">
        <f t="array" aca="1" ref="Q473" ca="1">INDEX('Isaac 401k'!L:L,MATCH('Retirement Calculator'!A473,'Isaac 401k'!N:N,0),0)</f>
        <v>1812498.6131594905</v>
      </c>
      <c r="R473" s="25">
        <f t="array" aca="1" ref="R473" ca="1">INDEX('Lorri 401b'!L:L,MATCH('Retirement Calculator'!A473,'Lorri 401b'!N:N,0),0)</f>
        <v>2888849.449306088</v>
      </c>
      <c r="S473" s="25">
        <f t="shared" ca="1" si="267"/>
        <v>4701348.0624655783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3525.4531757812501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7820.4732791855868</v>
      </c>
      <c r="K474" s="25">
        <f t="shared" si="264"/>
        <v>20171.771259384055</v>
      </c>
      <c r="L474" s="25"/>
      <c r="N474" s="25">
        <f>'Combined Retirement'!$C$18/12</f>
        <v>39153.069999999992</v>
      </c>
      <c r="O474" s="25">
        <f t="shared" si="265"/>
        <v>11160.82546143035</v>
      </c>
      <c r="P474" s="25">
        <f t="shared" si="266"/>
        <v>27992.244538569641</v>
      </c>
      <c r="Q474" s="25">
        <f t="array" aca="1" ref="Q474" ca="1">INDEX('Isaac 401k'!L:L,MATCH('Retirement Calculator'!A474,'Isaac 401k'!N:N,0),0)</f>
        <v>1812197.6321298061</v>
      </c>
      <c r="R474" s="25">
        <f t="array" aca="1" ref="R474" ca="1">INDEX('Lorri 401b'!L:L,MATCH('Retirement Calculator'!A474,'Lorri 401b'!N:N,0),0)</f>
        <v>2880630.5017052316</v>
      </c>
      <c r="S474" s="25">
        <f t="shared" ca="1" si="267"/>
        <v>4692828.1338350382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3525.4531757812501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7820.4732791855868</v>
      </c>
      <c r="K475" s="25">
        <f t="shared" si="264"/>
        <v>20171.771259384055</v>
      </c>
      <c r="L475" s="25"/>
      <c r="N475" s="25">
        <f>'Combined Retirement'!$C$18/12</f>
        <v>39153.069999999992</v>
      </c>
      <c r="O475" s="25">
        <f t="shared" si="265"/>
        <v>11160.82546143035</v>
      </c>
      <c r="P475" s="25">
        <f t="shared" si="266"/>
        <v>27992.244538569641</v>
      </c>
      <c r="Q475" s="25">
        <f t="array" aca="1" ref="Q475" ca="1">INDEX('Isaac 401k'!L:L,MATCH('Retirement Calculator'!A475,'Isaac 401k'!N:N,0),0)</f>
        <v>1811895.397012498</v>
      </c>
      <c r="R475" s="25">
        <f t="array" aca="1" ref="R475" ca="1">INDEX('Lorri 401b'!L:L,MATCH('Retirement Calculator'!A475,'Lorri 401b'!N:N,0),0)</f>
        <v>2872377.3084893716</v>
      </c>
      <c r="S475" s="25">
        <f t="shared" ca="1" si="267"/>
        <v>4684272.7055018693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3525.4531757812501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7820.4732791855868</v>
      </c>
      <c r="K476" s="25">
        <f t="shared" si="264"/>
        <v>20171.771259384055</v>
      </c>
      <c r="L476" s="25"/>
      <c r="N476" s="25">
        <f>'Combined Retirement'!$C$18/12</f>
        <v>39153.069999999992</v>
      </c>
      <c r="O476" s="25">
        <f t="shared" si="265"/>
        <v>11160.82546143035</v>
      </c>
      <c r="P476" s="25">
        <f t="shared" si="266"/>
        <v>27992.244538569641</v>
      </c>
      <c r="Q476" s="25">
        <f t="array" aca="1" ref="Q476" ca="1">INDEX('Isaac 401k'!L:L,MATCH('Retirement Calculator'!A476,'Isaac 401k'!N:N,0),0)</f>
        <v>1811591.9025822012</v>
      </c>
      <c r="R476" s="25">
        <f t="array" aca="1" ref="R476" ca="1">INDEX('Lorri 401b'!L:L,MATCH('Retirement Calculator'!A476,'Lorri 401b'!N:N,0),0)</f>
        <v>2864089.7269684458</v>
      </c>
      <c r="S476" s="25">
        <f t="shared" ca="1" si="267"/>
        <v>4675681.629550647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3525.4531757812501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7820.4732791855868</v>
      </c>
      <c r="K477" s="25">
        <f t="shared" si="264"/>
        <v>20171.771259384055</v>
      </c>
      <c r="L477" s="25"/>
      <c r="N477" s="25">
        <f>'Combined Retirement'!$C$18/12</f>
        <v>39153.069999999992</v>
      </c>
      <c r="O477" s="25">
        <f t="shared" si="265"/>
        <v>11160.82546143035</v>
      </c>
      <c r="P477" s="25">
        <f t="shared" si="266"/>
        <v>27992.244538569641</v>
      </c>
      <c r="Q477" s="25">
        <f t="array" aca="1" ref="Q477" ca="1">INDEX('Isaac 401k'!L:L,MATCH('Retirement Calculator'!A477,'Isaac 401k'!N:N,0),0)</f>
        <v>1811287.1435917781</v>
      </c>
      <c r="R477" s="25">
        <f t="array" aca="1" ref="R477" ca="1">INDEX('Lorri 401b'!L:L,MATCH('Retirement Calculator'!A477,'Lorri 401b'!N:N,0),0)</f>
        <v>2855767.6138578495</v>
      </c>
      <c r="S477" s="25">
        <f t="shared" ca="1" si="267"/>
        <v>4667054.7574496279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3525.4531757812501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7820.4732791855868</v>
      </c>
      <c r="K478" s="25">
        <f t="shared" si="264"/>
        <v>20171.771259384055</v>
      </c>
      <c r="L478" s="25"/>
      <c r="N478" s="25">
        <f>'Combined Retirement'!$C$18/12</f>
        <v>39153.069999999992</v>
      </c>
      <c r="O478" s="25">
        <f t="shared" si="265"/>
        <v>11160.82546143035</v>
      </c>
      <c r="P478" s="25">
        <f t="shared" si="266"/>
        <v>27992.244538569641</v>
      </c>
      <c r="Q478" s="25">
        <f t="array" aca="1" ref="Q478" ca="1">INDEX('Isaac 401k'!L:L,MATCH('Retirement Calculator'!A478,'Isaac 401k'!N:N,0),0)</f>
        <v>1810981.1147722283</v>
      </c>
      <c r="R478" s="25">
        <f t="array" aca="1" ref="R478" ca="1">INDEX('Lorri 401b'!L:L,MATCH('Retirement Calculator'!A478,'Lorri 401b'!N:N,0),0)</f>
        <v>2847410.825275959</v>
      </c>
      <c r="S478" s="25">
        <f t="shared" ca="1" si="267"/>
        <v>4658391.940048187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3525.4531757812501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7820.4732791855868</v>
      </c>
      <c r="K479" s="25">
        <f t="shared" si="264"/>
        <v>20171.771259384055</v>
      </c>
      <c r="L479" s="25"/>
      <c r="N479" s="25">
        <f>'Combined Retirement'!$C$18/12</f>
        <v>39153.069999999992</v>
      </c>
      <c r="O479" s="25">
        <f t="shared" si="265"/>
        <v>11160.82546143035</v>
      </c>
      <c r="P479" s="25">
        <f t="shared" si="266"/>
        <v>27992.244538569641</v>
      </c>
      <c r="Q479" s="25">
        <f t="array" aca="1" ref="Q479" ca="1">INDEX('Isaac 401k'!L:L,MATCH('Retirement Calculator'!A479,'Isaac 401k'!N:N,0),0)</f>
        <v>1810673.8108325971</v>
      </c>
      <c r="R479" s="25">
        <f t="array" aca="1" ref="R479" ca="1">INDEX('Lorri 401b'!L:L,MATCH('Retirement Calculator'!A479,'Lorri 401b'!N:N,0),0)</f>
        <v>2839019.2167416438</v>
      </c>
      <c r="S479" s="25">
        <f t="shared" ca="1" si="267"/>
        <v>4649693.0275742412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3525.4531757812501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7820.4732791855868</v>
      </c>
      <c r="K480" s="25">
        <f t="shared" si="264"/>
        <v>20171.771259384055</v>
      </c>
      <c r="L480" s="25"/>
      <c r="N480" s="25">
        <f>'Combined Retirement'!$C$18/12</f>
        <v>39153.069999999992</v>
      </c>
      <c r="O480" s="25">
        <f t="shared" si="265"/>
        <v>11160.82546143035</v>
      </c>
      <c r="P480" s="25">
        <f t="shared" si="266"/>
        <v>27992.244538569641</v>
      </c>
      <c r="Q480" s="25">
        <f t="array" aca="1" ref="Q480" ca="1">INDEX('Isaac 401k'!L:L,MATCH('Retirement Calculator'!A480,'Isaac 401k'!N:N,0),0)</f>
        <v>1810365.2264598841</v>
      </c>
      <c r="R480" s="25">
        <f t="array" aca="1" ref="R480" ca="1">INDEX('Lorri 401b'!L:L,MATCH('Retirement Calculator'!A480,'Lorri 401b'!N:N,0),0)</f>
        <v>2830592.6431717691</v>
      </c>
      <c r="S480" s="25">
        <f t="shared" ca="1" si="267"/>
        <v>4640957.8696316537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3525.4531757812501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7820.4732791855868</v>
      </c>
      <c r="K481" s="25">
        <f t="shared" si="264"/>
        <v>20171.771259384055</v>
      </c>
      <c r="L481" s="25"/>
      <c r="N481" s="25">
        <f>'Combined Retirement'!$C$18/12</f>
        <v>39153.069999999992</v>
      </c>
      <c r="O481" s="25">
        <f t="shared" si="265"/>
        <v>11160.82546143035</v>
      </c>
      <c r="P481" s="25">
        <f t="shared" si="266"/>
        <v>27992.244538569641</v>
      </c>
      <c r="Q481" s="25">
        <f t="array" aca="1" ref="Q481" ca="1">INDEX('Isaac 401k'!L:L,MATCH('Retirement Calculator'!A481,'Isaac 401k'!N:N,0),0)</f>
        <v>1810055.3563189514</v>
      </c>
      <c r="R481" s="25">
        <f t="array" aca="1" ref="R481" ca="1">INDEX('Lorri 401b'!L:L,MATCH('Retirement Calculator'!A481,'Lorri 401b'!N:N,0),0)</f>
        <v>2822130.9588786867</v>
      </c>
      <c r="S481" s="25">
        <f t="shared" ca="1" si="267"/>
        <v>4632186.3151976382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3525.4531757812501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7820.4732791855868</v>
      </c>
      <c r="K482" s="25">
        <f t="shared" si="264"/>
        <v>20171.771259384055</v>
      </c>
      <c r="L482" s="25"/>
      <c r="N482" s="25">
        <f>'Combined Retirement'!$C$18/12</f>
        <v>39153.069999999992</v>
      </c>
      <c r="O482" s="25">
        <f t="shared" si="265"/>
        <v>11160.82546143035</v>
      </c>
      <c r="P482" s="25">
        <f t="shared" si="266"/>
        <v>27992.244538569641</v>
      </c>
      <c r="Q482" s="25">
        <f t="array" aca="1" ref="Q482" ca="1">INDEX('Isaac 401k'!L:L,MATCH('Retirement Calculator'!A482,'Isaac 401k'!N:N,0),0)</f>
        <v>1809744.1950524314</v>
      </c>
      <c r="R482" s="25">
        <f t="array" aca="1" ref="R482" ca="1">INDEX('Lorri 401b'!L:L,MATCH('Retirement Calculator'!A482,'Lorri 401b'!N:N,0),0)</f>
        <v>2813634.0175677161</v>
      </c>
      <c r="S482" s="25">
        <f t="shared" ca="1" si="267"/>
        <v>4623378.2126201475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3525.4531757812501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7820.4732791855868</v>
      </c>
      <c r="K483" s="25">
        <f t="shared" si="264"/>
        <v>20171.771259384055</v>
      </c>
      <c r="L483" s="25"/>
      <c r="N483" s="25">
        <f>'Combined Retirement'!$C$18/12</f>
        <v>39153.069999999992</v>
      </c>
      <c r="O483" s="25">
        <f t="shared" si="265"/>
        <v>11160.82546143035</v>
      </c>
      <c r="P483" s="25">
        <f t="shared" si="266"/>
        <v>27992.244538569641</v>
      </c>
      <c r="Q483" s="25">
        <f t="array" aca="1" ref="Q483" ca="1">INDEX('Isaac 401k'!L:L,MATCH('Retirement Calculator'!A483,'Isaac 401k'!N:N,0),0)</f>
        <v>1809431.7372806345</v>
      </c>
      <c r="R483" s="25">
        <f t="array" aca="1" ref="R483" ca="1">INDEX('Lorri 401b'!L:L,MATCH('Retirement Calculator'!A483,'Lorri 401b'!N:N,0),0)</f>
        <v>2805101.6723346165</v>
      </c>
      <c r="S483" s="25">
        <f t="shared" ca="1" si="267"/>
        <v>4614533.4096152512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3525.4531757812501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7820.4732791855868</v>
      </c>
      <c r="K484" s="25">
        <f t="shared" si="264"/>
        <v>20171.771259384055</v>
      </c>
      <c r="L484" s="25"/>
      <c r="N484" s="25">
        <f>'Combined Retirement'!$C$18/12</f>
        <v>39153.069999999992</v>
      </c>
      <c r="O484" s="25">
        <f t="shared" si="265"/>
        <v>11160.82546143035</v>
      </c>
      <c r="P484" s="25">
        <f t="shared" si="266"/>
        <v>27992.244538569641</v>
      </c>
      <c r="Q484" s="25">
        <f t="array" aca="1" ref="Q484" ca="1">INDEX('Isaac 401k'!L:L,MATCH('Retirement Calculator'!A484,'Isaac 401k'!N:N,0),0)</f>
        <v>1809117.9776014548</v>
      </c>
      <c r="R484" s="25">
        <f t="array" aca="1" ref="R484" ca="1">INDEX('Lorri 401b'!L:L,MATCH('Retirement Calculator'!A484,'Lorri 401b'!N:N,0),0)</f>
        <v>2796533.7756630457</v>
      </c>
      <c r="S484" s="25">
        <f t="shared" ca="1" si="267"/>
        <v>4605651.7532645008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3525.4531757812501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7820.4732791855868</v>
      </c>
      <c r="K485" s="25">
        <f t="shared" si="264"/>
        <v>20171.771259384055</v>
      </c>
      <c r="L485" s="25"/>
      <c r="N485" s="25">
        <f>'Combined Retirement'!$C$18/12</f>
        <v>39153.069999999992</v>
      </c>
      <c r="O485" s="25">
        <f t="shared" si="265"/>
        <v>11160.82546143035</v>
      </c>
      <c r="P485" s="25">
        <f t="shared" si="266"/>
        <v>27992.244538569641</v>
      </c>
      <c r="Q485" s="25">
        <f t="array" aca="1" ref="Q485" ca="1">INDEX('Isaac 401k'!L:L,MATCH('Retirement Calculator'!A485,'Isaac 401k'!N:N,0),0)</f>
        <v>1808802.9105902787</v>
      </c>
      <c r="R485" s="25">
        <f t="array" aca="1" ref="R485" ca="1">INDEX('Lorri 401b'!L:L,MATCH('Retirement Calculator'!A485,'Lorri 401b'!N:N,0),0)</f>
        <v>2787930.1794220102</v>
      </c>
      <c r="S485" s="25">
        <f t="shared" ca="1" si="267"/>
        <v>4596733.0900122887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3525.4531757812501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7820.4732791855868</v>
      </c>
      <c r="K486" s="25">
        <f t="shared" si="264"/>
        <v>20171.771259384055</v>
      </c>
      <c r="L486" s="25"/>
      <c r="N486" s="25">
        <f>'Combined Retirement'!$C$18/12</f>
        <v>39153.069999999992</v>
      </c>
      <c r="O486" s="25">
        <f t="shared" si="265"/>
        <v>11160.82546143035</v>
      </c>
      <c r="P486" s="25">
        <f t="shared" si="266"/>
        <v>27992.244538569641</v>
      </c>
      <c r="Q486" s="25">
        <f t="array" aca="1" ref="Q486" ca="1">INDEX('Isaac 401k'!L:L,MATCH('Retirement Calculator'!A486,'Isaac 401k'!N:N,0),0)</f>
        <v>1808486.5307998892</v>
      </c>
      <c r="R486" s="25">
        <f t="array" aca="1" ref="R486" ca="1">INDEX('Lorri 401b'!L:L,MATCH('Retirement Calculator'!A486,'Lorri 401b'!N:N,0),0)</f>
        <v>2779290.7348633036</v>
      </c>
      <c r="S486" s="25">
        <f t="shared" ca="1" si="267"/>
        <v>4587777.2656631926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3525.4531757812501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7820.4732791855868</v>
      </c>
      <c r="K487" s="25">
        <f t="shared" si="264"/>
        <v>20171.771259384055</v>
      </c>
      <c r="L487" s="25"/>
      <c r="N487" s="25">
        <f>'Combined Retirement'!$C$18/12</f>
        <v>39153.069999999992</v>
      </c>
      <c r="O487" s="25">
        <f t="shared" si="265"/>
        <v>11160.82546143035</v>
      </c>
      <c r="P487" s="25">
        <f t="shared" si="266"/>
        <v>27992.244538569641</v>
      </c>
      <c r="Q487" s="25">
        <f t="array" aca="1" ref="Q487" ca="1">INDEX('Isaac 401k'!L:L,MATCH('Retirement Calculator'!A487,'Isaac 401k'!N:N,0),0)</f>
        <v>1808168.8327603731</v>
      </c>
      <c r="R487" s="25">
        <f t="array" aca="1" ref="R487" ca="1">INDEX('Lorri 401b'!L:L,MATCH('Retirement Calculator'!A487,'Lorri 401b'!N:N,0),0)</f>
        <v>2770615.2926189359</v>
      </c>
      <c r="S487" s="25">
        <f t="shared" ca="1" si="267"/>
        <v>4578784.1253793091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3525.4531757812501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7820.4732791855868</v>
      </c>
      <c r="K488" s="25">
        <f t="shared" si="264"/>
        <v>20171.771259384055</v>
      </c>
      <c r="L488" s="25"/>
      <c r="N488" s="25">
        <f>'Combined Retirement'!$C$18/12</f>
        <v>39153.069999999992</v>
      </c>
      <c r="O488" s="25">
        <f t="shared" si="265"/>
        <v>11160.82546143035</v>
      </c>
      <c r="P488" s="25">
        <f t="shared" si="266"/>
        <v>27992.244538569641</v>
      </c>
      <c r="Q488" s="25">
        <f t="array" aca="1" ref="Q488" ca="1">INDEX('Isaac 401k'!L:L,MATCH('Retirement Calculator'!A488,'Isaac 401k'!N:N,0),0)</f>
        <v>1807849.8109790259</v>
      </c>
      <c r="R488" s="25">
        <f t="array" aca="1" ref="R488" ca="1">INDEX('Lorri 401b'!L:L,MATCH('Retirement Calculator'!A488,'Lorri 401b'!N:N,0),0)</f>
        <v>2761903.7026985497</v>
      </c>
      <c r="S488" s="25">
        <f t="shared" ca="1" si="267"/>
        <v>4569753.5136775756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3525.4531757812501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7820.4732791855868</v>
      </c>
      <c r="K489" s="25">
        <f t="shared" si="264"/>
        <v>20171.771259384055</v>
      </c>
      <c r="L489" s="25"/>
      <c r="N489" s="25">
        <f>'Combined Retirement'!$C$18/12</f>
        <v>39153.069999999992</v>
      </c>
      <c r="O489" s="25">
        <f t="shared" si="265"/>
        <v>11160.82546143035</v>
      </c>
      <c r="P489" s="25">
        <f t="shared" si="266"/>
        <v>27992.244538569641</v>
      </c>
      <c r="Q489" s="25">
        <f t="array" aca="1" ref="Q489" ca="1">INDEX('Isaac 401k'!L:L,MATCH('Retirement Calculator'!A489,'Isaac 401k'!N:N,0),0)</f>
        <v>1807529.4599402563</v>
      </c>
      <c r="R489" s="25">
        <f t="array" aca="1" ref="R489" ca="1">INDEX('Lorri 401b'!L:L,MATCH('Retirement Calculator'!A489,'Lorri 401b'!N:N,0),0)</f>
        <v>2753155.8144868286</v>
      </c>
      <c r="S489" s="25">
        <f t="shared" ca="1" si="267"/>
        <v>4560685.2744270852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3525.4531757812501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7820.4732791855868</v>
      </c>
      <c r="K490" s="25">
        <f t="shared" si="264"/>
        <v>20171.771259384055</v>
      </c>
      <c r="L490" s="25"/>
      <c r="N490" s="25">
        <f>'Combined Retirement'!$C$18/12</f>
        <v>39153.069999999992</v>
      </c>
      <c r="O490" s="25">
        <f t="shared" si="265"/>
        <v>11160.82546143035</v>
      </c>
      <c r="P490" s="25">
        <f t="shared" si="266"/>
        <v>27992.244538569641</v>
      </c>
      <c r="Q490" s="25">
        <f t="array" aca="1" ref="Q490" ca="1">INDEX('Isaac 401k'!L:L,MATCH('Retirement Calculator'!A490,'Isaac 401k'!N:N,0),0)</f>
        <v>1807207.7741054918</v>
      </c>
      <c r="R490" s="25">
        <f t="array" aca="1" ref="R490" ca="1">INDEX('Lorri 401b'!L:L,MATCH('Retirement Calculator'!A490,'Lorri 401b'!N:N,0),0)</f>
        <v>2744371.476740892</v>
      </c>
      <c r="S490" s="25">
        <f t="shared" ca="1" si="267"/>
        <v>4551579.2508463841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3525.4531757812501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7820.4732791855868</v>
      </c>
      <c r="K491" s="25">
        <f t="shared" si="264"/>
        <v>20171.771259384055</v>
      </c>
      <c r="L491" s="25"/>
      <c r="N491" s="25">
        <f>'Combined Retirement'!$C$18/12</f>
        <v>39153.069999999992</v>
      </c>
      <c r="O491" s="25">
        <f t="shared" si="265"/>
        <v>11160.82546143035</v>
      </c>
      <c r="P491" s="25">
        <f t="shared" si="266"/>
        <v>27992.244538569641</v>
      </c>
      <c r="Q491" s="25">
        <f t="array" aca="1" ref="Q491" ca="1">INDEX('Isaac 401k'!L:L,MATCH('Retirement Calculator'!A491,'Isaac 401k'!N:N,0),0)</f>
        <v>1806884.7479130826</v>
      </c>
      <c r="R491" s="25">
        <f t="array" aca="1" ref="R491" ca="1">INDEX('Lorri 401b'!L:L,MATCH('Retirement Calculator'!A491,'Lorri 401b'!N:N,0),0)</f>
        <v>2735550.5375876809</v>
      </c>
      <c r="S491" s="25">
        <f t="shared" ca="1" si="267"/>
        <v>4542435.285500763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3525.4531757812501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7820.4732791855868</v>
      </c>
      <c r="K492" s="25">
        <f t="shared" si="264"/>
        <v>20171.771259384055</v>
      </c>
      <c r="L492" s="25"/>
      <c r="N492" s="25">
        <f>'Combined Retirement'!$C$18/12</f>
        <v>39153.069999999992</v>
      </c>
      <c r="O492" s="25">
        <f t="shared" si="265"/>
        <v>11160.82546143035</v>
      </c>
      <c r="P492" s="25">
        <f t="shared" si="266"/>
        <v>27992.244538569641</v>
      </c>
      <c r="Q492" s="25">
        <f t="array" aca="1" ref="Q492" ca="1">INDEX('Isaac 401k'!L:L,MATCH('Retirement Calculator'!A492,'Isaac 401k'!N:N,0),0)</f>
        <v>1806560.375778205</v>
      </c>
      <c r="R492" s="25">
        <f t="array" aca="1" ref="R492" ca="1">INDEX('Lorri 401b'!L:L,MATCH('Retirement Calculator'!A492,'Lorri 401b'!N:N,0),0)</f>
        <v>2726692.8445213311</v>
      </c>
      <c r="S492" s="25">
        <f t="shared" ca="1" si="267"/>
        <v>4533253.2202995364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3525.4531757812501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7820.4732791855868</v>
      </c>
      <c r="K493" s="25">
        <f t="shared" si="264"/>
        <v>20171.771259384055</v>
      </c>
      <c r="L493" s="25"/>
      <c r="N493" s="25">
        <f>'Combined Retirement'!$C$18/12</f>
        <v>39153.069999999992</v>
      </c>
      <c r="O493" s="25">
        <f t="shared" si="265"/>
        <v>11160.82546143035</v>
      </c>
      <c r="P493" s="25">
        <f t="shared" si="266"/>
        <v>27992.244538569641</v>
      </c>
      <c r="Q493" s="25">
        <f t="array" aca="1" ref="Q493" ca="1">INDEX('Isaac 401k'!L:L,MATCH('Retirement Calculator'!A493,'Isaac 401k'!N:N,0),0)</f>
        <v>1806234.6520927653</v>
      </c>
      <c r="R493" s="25">
        <f t="array" aca="1" ref="R493" ca="1">INDEX('Lorri 401b'!L:L,MATCH('Retirement Calculator'!A493,'Lorri 401b'!N:N,0),0)</f>
        <v>2717798.2444005385</v>
      </c>
      <c r="S493" s="25">
        <f t="shared" ca="1" si="267"/>
        <v>4524032.8964933036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3525.4531757812501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7820.4732791855868</v>
      </c>
      <c r="K494" s="25">
        <f t="shared" si="264"/>
        <v>20171.771259384055</v>
      </c>
      <c r="L494" s="25"/>
      <c r="N494" s="25">
        <f>'Combined Retirement'!$C$18/12</f>
        <v>39153.069999999992</v>
      </c>
      <c r="O494" s="25">
        <f t="shared" si="265"/>
        <v>11160.82546143035</v>
      </c>
      <c r="P494" s="25">
        <f t="shared" si="266"/>
        <v>27992.244538569641</v>
      </c>
      <c r="Q494" s="25">
        <f t="array" aca="1" ref="Q494" ca="1">INDEX('Isaac 401k'!L:L,MATCH('Retirement Calculator'!A494,'Isaac 401k'!N:N,0),0)</f>
        <v>1805907.571225303</v>
      </c>
      <c r="R494" s="25">
        <f t="array" aca="1" ref="R494" ca="1">INDEX('Lorri 401b'!L:L,MATCH('Retirement Calculator'!A494,'Lorri 401b'!N:N,0),0)</f>
        <v>2708866.583445909</v>
      </c>
      <c r="S494" s="25">
        <f t="shared" ca="1" si="267"/>
        <v>4514774.1546712117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3525.4531757812501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7820.4732791855868</v>
      </c>
      <c r="K495" s="25">
        <f t="shared" si="264"/>
        <v>20171.771259384055</v>
      </c>
      <c r="L495" s="25"/>
      <c r="N495" s="25">
        <f>'Combined Retirement'!$C$18/12</f>
        <v>39153.069999999992</v>
      </c>
      <c r="O495" s="25">
        <f t="shared" si="265"/>
        <v>11160.82546143035</v>
      </c>
      <c r="P495" s="25">
        <f t="shared" si="266"/>
        <v>27992.244538569641</v>
      </c>
      <c r="Q495" s="25">
        <f t="array" aca="1" ref="Q495" ca="1">INDEX('Isaac 401k'!L:L,MATCH('Retirement Calculator'!A495,'Isaac 401k'!N:N,0),0)</f>
        <v>1805579.127520893</v>
      </c>
      <c r="R495" s="25">
        <f t="array" aca="1" ref="R495" ca="1">INDEX('Lorri 401b'!L:L,MATCH('Retirement Calculator'!A495,'Lorri 401b'!N:N,0),0)</f>
        <v>2699897.7072373019</v>
      </c>
      <c r="S495" s="25">
        <f t="shared" ca="1" si="267"/>
        <v>4505476.8347581951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3525.4531757812501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7820.4732791855868</v>
      </c>
      <c r="K496" s="25">
        <f t="shared" si="264"/>
        <v>20171.771259384055</v>
      </c>
      <c r="L496" s="25"/>
      <c r="N496" s="25">
        <f>'Combined Retirement'!$C$18/12</f>
        <v>39153.069999999992</v>
      </c>
      <c r="O496" s="25">
        <f t="shared" si="265"/>
        <v>11160.82546143035</v>
      </c>
      <c r="P496" s="25">
        <f t="shared" si="266"/>
        <v>27992.244538569641</v>
      </c>
      <c r="Q496" s="25">
        <f t="array" aca="1" ref="Q496" ca="1">INDEX('Isaac 401k'!L:L,MATCH('Retirement Calculator'!A496,'Isaac 401k'!N:N,0),0)</f>
        <v>1805249.3153010479</v>
      </c>
      <c r="R496" s="25">
        <f t="array" aca="1" ref="R496" ca="1">INDEX('Lorri 401b'!L:L,MATCH('Retirement Calculator'!A496,'Lorri 401b'!N:N,0),0)</f>
        <v>2690891.4607111588</v>
      </c>
      <c r="S496" s="25">
        <f t="shared" ca="1" si="267"/>
        <v>4496140.7760122065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3525.4531757812501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7820.4732791855868</v>
      </c>
      <c r="K497" s="25">
        <f t="shared" si="264"/>
        <v>20171.771259384055</v>
      </c>
      <c r="L497" s="25"/>
      <c r="N497" s="25">
        <f>'Combined Retirement'!$C$18/12</f>
        <v>39153.069999999992</v>
      </c>
      <c r="O497" s="25">
        <f t="shared" si="265"/>
        <v>11160.82546143035</v>
      </c>
      <c r="P497" s="25">
        <f t="shared" si="266"/>
        <v>27992.244538569641</v>
      </c>
      <c r="Q497" s="25">
        <f t="array" aca="1" ref="Q497" ca="1">INDEX('Isaac 401k'!L:L,MATCH('Retirement Calculator'!A497,'Isaac 401k'!N:N,0),0)</f>
        <v>1804918.1288636201</v>
      </c>
      <c r="R497" s="25">
        <f t="array" aca="1" ref="R497" ca="1">INDEX('Lorri 401b'!L:L,MATCH('Retirement Calculator'!A497,'Lorri 401b'!N:N,0),0)</f>
        <v>2681847.6881578239</v>
      </c>
      <c r="S497" s="25">
        <f t="shared" ca="1" si="267"/>
        <v>4486765.8170214444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3525.4531757812501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7820.4732791855868</v>
      </c>
      <c r="K498" s="25">
        <f t="shared" si="264"/>
        <v>20171.771259384055</v>
      </c>
      <c r="L498" s="25"/>
      <c r="N498" s="25">
        <f>'Combined Retirement'!$C$18/12</f>
        <v>39153.069999999992</v>
      </c>
      <c r="O498" s="25">
        <f t="shared" si="265"/>
        <v>11160.82546143035</v>
      </c>
      <c r="P498" s="25">
        <f t="shared" si="266"/>
        <v>27992.244538569641</v>
      </c>
      <c r="Q498" s="25">
        <f t="array" aca="1" ref="Q498" ca="1">INDEX('Isaac 401k'!L:L,MATCH('Retirement Calculator'!A498,'Isaac 401k'!N:N,0),0)</f>
        <v>1804585.562482703</v>
      </c>
      <c r="R498" s="25">
        <f t="array" aca="1" ref="R498" ca="1">INDEX('Lorri 401b'!L:L,MATCH('Retirement Calculator'!A498,'Lorri 401b'!N:N,0),0)</f>
        <v>2672766.2332188496</v>
      </c>
      <c r="S498" s="25">
        <f t="shared" ca="1" si="267"/>
        <v>4477351.7957015522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3525.4531757812501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7820.4732791855868</v>
      </c>
      <c r="K499" s="25">
        <f t="shared" si="264"/>
        <v>20171.771259384055</v>
      </c>
      <c r="L499" s="25"/>
      <c r="N499" s="25">
        <f>'Combined Retirement'!$C$18/12</f>
        <v>39153.069999999992</v>
      </c>
      <c r="O499" s="25">
        <f t="shared" si="265"/>
        <v>11160.82546143035</v>
      </c>
      <c r="P499" s="25">
        <f t="shared" si="266"/>
        <v>27992.244538569641</v>
      </c>
      <c r="Q499" s="25">
        <f t="array" aca="1" ref="Q499" ca="1">INDEX('Isaac 401k'!L:L,MATCH('Retirement Calculator'!A499,'Isaac 401k'!N:N,0),0)</f>
        <v>1804251.610408532</v>
      </c>
      <c r="R499" s="25">
        <f t="array" aca="1" ref="R499" ca="1">INDEX('Lorri 401b'!L:L,MATCH('Retirement Calculator'!A499,'Lorri 401b'!N:N,0),0)</f>
        <v>2663646.9388842965</v>
      </c>
      <c r="S499" s="25">
        <f t="shared" ca="1" si="267"/>
        <v>4467898.5492928289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3525.4531757812501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7820.4732791855868</v>
      </c>
      <c r="K500" s="25">
        <f t="shared" si="264"/>
        <v>20171.771259384055</v>
      </c>
      <c r="L500" s="25"/>
      <c r="N500" s="25">
        <f>'Combined Retirement'!$C$18/12</f>
        <v>39153.069999999992</v>
      </c>
      <c r="O500" s="25">
        <f t="shared" si="265"/>
        <v>11160.82546143035</v>
      </c>
      <c r="P500" s="25">
        <f t="shared" si="266"/>
        <v>27992.244538569641</v>
      </c>
      <c r="Q500" s="25">
        <f t="array" aca="1" ref="Q500" ca="1">INDEX('Isaac 401k'!L:L,MATCH('Retirement Calculator'!A500,'Isaac 401k'!N:N,0),0)</f>
        <v>1803916.2668673852</v>
      </c>
      <c r="R500" s="25">
        <f t="array" aca="1" ref="R500" ca="1">INDEX('Lorri 401b'!L:L,MATCH('Retirement Calculator'!A500,'Lorri 401b'!N:N,0),0)</f>
        <v>2654489.6474900162</v>
      </c>
      <c r="S500" s="25">
        <f t="shared" ca="1" si="267"/>
        <v>4458405.9143574014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3525.4531757812501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7820.4732791855868</v>
      </c>
      <c r="K501" s="25">
        <f t="shared" si="264"/>
        <v>20171.771259384055</v>
      </c>
      <c r="L501" s="25"/>
      <c r="N501" s="25">
        <f>'Combined Retirement'!$C$18/12</f>
        <v>39153.069999999992</v>
      </c>
      <c r="O501" s="25">
        <f t="shared" si="265"/>
        <v>11160.82546143035</v>
      </c>
      <c r="P501" s="25">
        <f t="shared" si="266"/>
        <v>27992.244538569641</v>
      </c>
      <c r="Q501" s="25">
        <f t="array" aca="1" ref="Q501" ca="1">INDEX('Isaac 401k'!L:L,MATCH('Retirement Calculator'!A501,'Isaac 401k'!N:N,0),0)</f>
        <v>1803579.5260614839</v>
      </c>
      <c r="R501" s="25">
        <f t="array" aca="1" ref="R501" ca="1">INDEX('Lorri 401b'!L:L,MATCH('Retirement Calculator'!A501,'Lorri 401b'!N:N,0),0)</f>
        <v>2645294.2007149262</v>
      </c>
      <c r="S501" s="25">
        <f t="shared" ca="1" si="267"/>
        <v>4448873.7267764099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3525.4531757812501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7820.4732791855868</v>
      </c>
      <c r="K502" s="25">
        <f t="shared" si="264"/>
        <v>20171.771259384055</v>
      </c>
      <c r="L502" s="25"/>
      <c r="N502" s="25">
        <f>'Combined Retirement'!$C$18/12</f>
        <v>39153.069999999992</v>
      </c>
      <c r="O502" s="25">
        <f t="shared" si="265"/>
        <v>11160.82546143035</v>
      </c>
      <c r="P502" s="25">
        <f t="shared" si="266"/>
        <v>27992.244538569641</v>
      </c>
      <c r="Q502" s="25">
        <f t="array" aca="1" ref="Q502" ca="1">INDEX('Isaac 401k'!L:L,MATCH('Retirement Calculator'!A502,'Isaac 401k'!N:N,0),0)</f>
        <v>1803241.3821688911</v>
      </c>
      <c r="R502" s="25">
        <f t="array" aca="1" ref="R502" ca="1">INDEX('Lorri 401b'!L:L,MATCH('Retirement Calculator'!A502,'Lorri 401b'!N:N,0),0)</f>
        <v>2636060.4395782733</v>
      </c>
      <c r="S502" s="25">
        <f t="shared" ca="1" si="267"/>
        <v>4439301.8217471642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3525.4531757812501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7820.4732791855868</v>
      </c>
      <c r="K503" s="25">
        <f t="shared" si="264"/>
        <v>20171.771259384055</v>
      </c>
      <c r="L503" s="25"/>
      <c r="N503" s="25">
        <f>'Combined Retirement'!$C$18/12</f>
        <v>39153.069999999992</v>
      </c>
      <c r="O503" s="25">
        <f t="shared" si="265"/>
        <v>11160.82546143035</v>
      </c>
      <c r="P503" s="25">
        <f t="shared" si="266"/>
        <v>27992.244538569641</v>
      </c>
      <c r="Q503" s="25">
        <f t="array" aca="1" ref="Q503" ca="1">INDEX('Isaac 401k'!L:L,MATCH('Retirement Calculator'!A503,'Isaac 401k'!N:N,0),0)</f>
        <v>1802901.8293434128</v>
      </c>
      <c r="R503" s="25">
        <f t="array" aca="1" ref="R503" ca="1">INDEX('Lorri 401b'!L:L,MATCH('Retirement Calculator'!A503,'Lorri 401b'!N:N,0),0)</f>
        <v>2626788.2044368843</v>
      </c>
      <c r="S503" s="25">
        <f t="shared" ca="1" si="267"/>
        <v>4429690.0337802973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3525.4531757812501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7820.4732791855868</v>
      </c>
      <c r="K504" s="25">
        <f t="shared" si="264"/>
        <v>20171.771259384055</v>
      </c>
      <c r="L504" s="25"/>
      <c r="N504" s="25">
        <f>'Combined Retirement'!$C$18/12</f>
        <v>39153.069999999992</v>
      </c>
      <c r="O504" s="25">
        <f t="shared" si="265"/>
        <v>11160.82546143035</v>
      </c>
      <c r="P504" s="25">
        <f t="shared" si="266"/>
        <v>27992.244538569641</v>
      </c>
      <c r="Q504" s="25">
        <f t="array" aca="1" ref="Q504" ca="1">INDEX('Isaac 401k'!L:L,MATCH('Retirement Calculator'!A504,'Isaac 401k'!N:N,0),0)</f>
        <v>1802560.8617144949</v>
      </c>
      <c r="R504" s="25">
        <f t="array" aca="1" ref="R504" ca="1">INDEX('Lorri 401b'!L:L,MATCH('Retirement Calculator'!A504,'Lorri 401b'!N:N,0),0)</f>
        <v>2617477.3349824063</v>
      </c>
      <c r="S504" s="25">
        <f t="shared" ca="1" si="267"/>
        <v>4420038.1966969017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3525.4531757812501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7820.4732791855868</v>
      </c>
      <c r="K505" s="25">
        <f t="shared" si="264"/>
        <v>20171.771259384055</v>
      </c>
      <c r="L505" s="25"/>
      <c r="N505" s="25">
        <f>'Combined Retirement'!$C$18/12</f>
        <v>39153.069999999992</v>
      </c>
      <c r="O505" s="25">
        <f t="shared" si="265"/>
        <v>11160.82546143035</v>
      </c>
      <c r="P505" s="25">
        <f t="shared" si="266"/>
        <v>27992.244538569641</v>
      </c>
      <c r="Q505" s="25">
        <f t="array" aca="1" ref="Q505" ca="1">INDEX('Isaac 401k'!L:L,MATCH('Retirement Calculator'!A505,'Isaac 401k'!N:N,0),0)</f>
        <v>1802218.4733871231</v>
      </c>
      <c r="R505" s="25">
        <f t="array" aca="1" ref="R505" ca="1">INDEX('Lorri 401b'!L:L,MATCH('Retirement Calculator'!A505,'Lorri 401b'!N:N,0),0)</f>
        <v>2608127.6702385349</v>
      </c>
      <c r="S505" s="25">
        <f t="shared" ca="1" si="267"/>
        <v>4410346.143625658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3525.4531757812501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7820.4732791855868</v>
      </c>
      <c r="K506" s="25">
        <f t="shared" si="264"/>
        <v>20171.771259384055</v>
      </c>
      <c r="L506" s="25"/>
      <c r="N506" s="25">
        <f>'Combined Retirement'!$C$18/12</f>
        <v>39153.069999999992</v>
      </c>
      <c r="O506" s="25">
        <f t="shared" si="265"/>
        <v>11160.82546143035</v>
      </c>
      <c r="P506" s="25">
        <f t="shared" si="266"/>
        <v>27992.244538569641</v>
      </c>
      <c r="Q506" s="25">
        <f t="array" aca="1" ref="Q506" ca="1">INDEX('Isaac 401k'!L:L,MATCH('Retirement Calculator'!A506,'Isaac 401k'!N:N,0),0)</f>
        <v>1801874.6584417205</v>
      </c>
      <c r="R506" s="25">
        <f t="array" aca="1" ref="R506" ca="1">INDEX('Lorri 401b'!L:L,MATCH('Retirement Calculator'!A506,'Lorri 401b'!N:N,0),0)</f>
        <v>2598739.0485582305</v>
      </c>
      <c r="S506" s="25">
        <f t="shared" ca="1" si="267"/>
        <v>4400613.706999951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3525.4531757812501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7820.4732791855868</v>
      </c>
      <c r="K507" s="25">
        <f t="shared" si="264"/>
        <v>20171.771259384055</v>
      </c>
      <c r="L507" s="25"/>
      <c r="N507" s="25">
        <f>'Combined Retirement'!$C$18/12</f>
        <v>39153.069999999992</v>
      </c>
      <c r="O507" s="25">
        <f t="shared" si="265"/>
        <v>11160.82546143035</v>
      </c>
      <c r="P507" s="25">
        <f t="shared" si="266"/>
        <v>27992.244538569641</v>
      </c>
      <c r="Q507" s="25">
        <f t="array" aca="1" ref="Q507" ca="1">INDEX('Isaac 401k'!L:L,MATCH('Retirement Calculator'!A507,'Isaac 401k'!N:N,0),0)</f>
        <v>1801529.4109340454</v>
      </c>
      <c r="R507" s="25">
        <f t="array" aca="1" ref="R507" ca="1">INDEX('Lorri 401b'!L:L,MATCH('Retirement Calculator'!A507,'Lorri 401b'!N:N,0),0)</f>
        <v>2589311.3076209249</v>
      </c>
      <c r="S507" s="25">
        <f t="shared" ca="1" si="267"/>
        <v>4390840.7185549699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3525.4531757812501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7820.4732791855868</v>
      </c>
      <c r="K508" s="25">
        <f t="shared" si="264"/>
        <v>20171.771259384055</v>
      </c>
      <c r="L508" s="25"/>
      <c r="N508" s="25">
        <f>'Combined Retirement'!$C$18/12</f>
        <v>39153.069999999992</v>
      </c>
      <c r="O508" s="25">
        <f t="shared" si="265"/>
        <v>11160.82546143035</v>
      </c>
      <c r="P508" s="25">
        <f t="shared" si="266"/>
        <v>27992.244538569641</v>
      </c>
      <c r="Q508" s="25">
        <f t="array" aca="1" ref="Q508" ca="1">INDEX('Isaac 401k'!L:L,MATCH('Retirement Calculator'!A508,'Isaac 401k'!N:N,0),0)</f>
        <v>1801182.7248950885</v>
      </c>
      <c r="R508" s="25">
        <f t="array" aca="1" ref="R508" ca="1">INDEX('Lorri 401b'!L:L,MATCH('Retirement Calculator'!A508,'Lorri 401b'!N:N,0),0)</f>
        <v>2579844.2844297136</v>
      </c>
      <c r="S508" s="25">
        <f t="shared" ca="1" si="267"/>
        <v>4381027.0093248021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3525.4531757812501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7820.4732791855868</v>
      </c>
      <c r="K509" s="25">
        <f t="shared" si="264"/>
        <v>20171.771259384055</v>
      </c>
      <c r="L509" s="25"/>
      <c r="N509" s="25">
        <f>'Combined Retirement'!$C$18/12</f>
        <v>39153.069999999992</v>
      </c>
      <c r="O509" s="25">
        <f t="shared" si="265"/>
        <v>11160.82546143035</v>
      </c>
      <c r="P509" s="25">
        <f t="shared" si="266"/>
        <v>27992.244538569641</v>
      </c>
      <c r="Q509" s="25">
        <f t="array" aca="1" ref="Q509" ca="1">INDEX('Isaac 401k'!L:L,MATCH('Retirement Calculator'!A509,'Isaac 401k'!N:N,0),0)</f>
        <v>1800834.594330969</v>
      </c>
      <c r="R509" s="25">
        <f t="array" aca="1" ref="R509" ca="1">INDEX('Lorri 401b'!L:L,MATCH('Retirement Calculator'!A509,'Lorri 401b'!N:N,0),0)</f>
        <v>2570337.8153085392</v>
      </c>
      <c r="S509" s="25">
        <f t="shared" ca="1" si="267"/>
        <v>4371172.4096395085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3525.4531757812501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7820.4732791855868</v>
      </c>
      <c r="K510" s="25">
        <f t="shared" si="264"/>
        <v>20171.771259384055</v>
      </c>
      <c r="L510" s="25"/>
      <c r="N510" s="25">
        <f>'Combined Retirement'!$C$18/12</f>
        <v>39153.069999999992</v>
      </c>
      <c r="O510" s="25">
        <f t="shared" si="265"/>
        <v>11160.82546143035</v>
      </c>
      <c r="P510" s="25">
        <f t="shared" si="266"/>
        <v>27992.244538569641</v>
      </c>
      <c r="Q510" s="25">
        <f t="array" aca="1" ref="Q510" ca="1">INDEX('Isaac 401k'!L:L,MATCH('Retirement Calculator'!A510,'Isaac 401k'!N:N,0),0)</f>
        <v>1800485.0132228325</v>
      </c>
      <c r="R510" s="25">
        <f t="array" aca="1" ref="R510" ca="1">INDEX('Lorri 401b'!L:L,MATCH('Retirement Calculator'!A510,'Lorri 401b'!N:N,0),0)</f>
        <v>2560791.7358993599</v>
      </c>
      <c r="S510" s="25">
        <f t="shared" ca="1" si="267"/>
        <v>4361276.7491221922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3525.4531757812501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7820.4732791855868</v>
      </c>
      <c r="K511" s="25">
        <f t="shared" si="264"/>
        <v>20171.771259384055</v>
      </c>
      <c r="L511" s="25"/>
      <c r="N511" s="25">
        <f>'Combined Retirement'!$C$18/12</f>
        <v>39153.069999999992</v>
      </c>
      <c r="O511" s="25">
        <f t="shared" si="265"/>
        <v>11160.82546143035</v>
      </c>
      <c r="P511" s="25">
        <f t="shared" si="266"/>
        <v>27992.244538569641</v>
      </c>
      <c r="Q511" s="25">
        <f t="array" aca="1" ref="Q511" ca="1">INDEX('Isaac 401k'!L:L,MATCH('Retirement Calculator'!A511,'Isaac 401k'!N:N,0),0)</f>
        <v>1800133.9755267454</v>
      </c>
      <c r="R511" s="25">
        <f t="array" aca="1" ref="R511" ca="1">INDEX('Lorri 401b'!L:L,MATCH('Retirement Calculator'!A511,'Lorri 401b'!N:N,0),0)</f>
        <v>2551205.8811593088</v>
      </c>
      <c r="S511" s="25">
        <f t="shared" ca="1" si="267"/>
        <v>4351339.8566860538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3525.4531757812501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7820.4732791855868</v>
      </c>
      <c r="K512" s="25">
        <f t="shared" si="264"/>
        <v>20171.771259384055</v>
      </c>
      <c r="L512" s="25"/>
      <c r="N512" s="25">
        <f>'Combined Retirement'!$C$18/12</f>
        <v>39153.069999999992</v>
      </c>
      <c r="O512" s="25">
        <f t="shared" si="265"/>
        <v>11160.82546143035</v>
      </c>
      <c r="P512" s="25">
        <f t="shared" si="266"/>
        <v>27992.244538569641</v>
      </c>
      <c r="Q512" s="25">
        <f t="array" aca="1" ref="Q512" ca="1">INDEX('Isaac 401k'!L:L,MATCH('Retirement Calculator'!A512,'Isaac 401k'!N:N,0),0)</f>
        <v>1799781.4751735914</v>
      </c>
      <c r="R512" s="25">
        <f t="array" aca="1" ref="R512" ca="1">INDEX('Lorri 401b'!L:L,MATCH('Retirement Calculator'!A512,'Lorri 401b'!N:N,0),0)</f>
        <v>2541580.0853578411</v>
      </c>
      <c r="S512" s="25">
        <f t="shared" ca="1" si="267"/>
        <v>4341361.5605314327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3525.4531757812501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7820.4732791855868</v>
      </c>
      <c r="K513" s="25">
        <f t="shared" si="264"/>
        <v>20171.771259384055</v>
      </c>
      <c r="L513" s="25"/>
      <c r="N513" s="25">
        <f>'Combined Retirement'!$C$18/12</f>
        <v>39153.069999999992</v>
      </c>
      <c r="O513" s="25">
        <f t="shared" si="265"/>
        <v>11160.82546143035</v>
      </c>
      <c r="P513" s="25">
        <f t="shared" si="266"/>
        <v>27992.244538569641</v>
      </c>
      <c r="Q513" s="25">
        <f t="array" aca="1" ref="Q513" ca="1">INDEX('Isaac 401k'!L:L,MATCH('Retirement Calculator'!A513,'Isaac 401k'!N:N,0),0)</f>
        <v>1799427.5060689659</v>
      </c>
      <c r="R513" s="25">
        <f t="array" aca="1" ref="R513" ca="1">INDEX('Lorri 401b'!L:L,MATCH('Retirement Calculator'!A513,'Lorri 401b'!N:N,0),0)</f>
        <v>2531914.1820738669</v>
      </c>
      <c r="S513" s="25">
        <f t="shared" ca="1" si="267"/>
        <v>4331341.6881428324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3525.4531757812501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7820.4732791855868</v>
      </c>
      <c r="K514" s="25">
        <f t="shared" si="264"/>
        <v>20171.771259384055</v>
      </c>
      <c r="L514" s="25"/>
      <c r="N514" s="25">
        <f>'Combined Retirement'!$C$18/12</f>
        <v>39153.069999999992</v>
      </c>
      <c r="O514" s="25">
        <f t="shared" si="265"/>
        <v>11160.82546143035</v>
      </c>
      <c r="P514" s="25">
        <f t="shared" si="266"/>
        <v>27992.244538569641</v>
      </c>
      <c r="Q514" s="25">
        <f t="array" aca="1" ref="Q514" ca="1">INDEX('Isaac 401k'!L:L,MATCH('Retirement Calculator'!A514,'Isaac 401k'!N:N,0),0)</f>
        <v>1799072.0620930709</v>
      </c>
      <c r="R514" s="25">
        <f t="array" aca="1" ref="R514" ca="1">INDEX('Lorri 401b'!L:L,MATCH('Retirement Calculator'!A514,'Lorri 401b'!N:N,0),0)</f>
        <v>2522208.0041928766</v>
      </c>
      <c r="S514" s="25">
        <f t="shared" ca="1" si="267"/>
        <v>4321280.0662859473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3525.4531757812501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7820.4732791855868</v>
      </c>
      <c r="K515" s="25">
        <f t="shared" si="264"/>
        <v>20171.771259384055</v>
      </c>
      <c r="L515" s="25"/>
      <c r="N515" s="25">
        <f>'Combined Retirement'!$C$18/12</f>
        <v>39153.069999999992</v>
      </c>
      <c r="O515" s="25">
        <f t="shared" si="265"/>
        <v>11160.82546143035</v>
      </c>
      <c r="P515" s="25">
        <f t="shared" si="266"/>
        <v>27992.244538569641</v>
      </c>
      <c r="Q515" s="25">
        <f t="array" aca="1" ref="Q515" ca="1">INDEX('Isaac 401k'!L:L,MATCH('Retirement Calculator'!A515,'Isaac 401k'!N:N,0),0)</f>
        <v>1798715.13710061</v>
      </c>
      <c r="R515" s="25">
        <f t="array" aca="1" ref="R515" ca="1">INDEX('Lorri 401b'!L:L,MATCH('Retirement Calculator'!A515,'Lorri 401b'!N:N,0),0)</f>
        <v>2512461.3839040487</v>
      </c>
      <c r="S515" s="25">
        <f t="shared" ca="1" si="267"/>
        <v>4311176.5210046582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3525.4531757812501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7820.4732791855868</v>
      </c>
      <c r="K516" s="25">
        <f t="shared" si="264"/>
        <v>20171.771259384055</v>
      </c>
      <c r="L516" s="25"/>
      <c r="N516" s="25">
        <f>'Combined Retirement'!$C$18/12</f>
        <v>39153.069999999992</v>
      </c>
      <c r="O516" s="25">
        <f t="shared" si="265"/>
        <v>11160.82546143035</v>
      </c>
      <c r="P516" s="25">
        <f t="shared" si="266"/>
        <v>27992.244538569641</v>
      </c>
      <c r="Q516" s="25">
        <f t="array" aca="1" ref="Q516" ca="1">INDEX('Isaac 401k'!L:L,MATCH('Retirement Calculator'!A516,'Isaac 401k'!N:N,0),0)</f>
        <v>1798356.7249206803</v>
      </c>
      <c r="R516" s="25">
        <f t="array" aca="1" ref="R516" ca="1">INDEX('Lorri 401b'!L:L,MATCH('Retirement Calculator'!A516,'Lorri 401b'!N:N,0),0)</f>
        <v>2502674.1526973504</v>
      </c>
      <c r="S516" s="25">
        <f t="shared" ca="1" si="267"/>
        <v>4301030.8776180306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3525.4531757812501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7820.4732791855868</v>
      </c>
      <c r="K517" s="25">
        <f t="shared" si="264"/>
        <v>20171.771259384055</v>
      </c>
      <c r="L517" s="25"/>
      <c r="N517" s="25">
        <f>'Combined Retirement'!$C$18/12</f>
        <v>39153.069999999992</v>
      </c>
      <c r="O517" s="25">
        <f t="shared" si="265"/>
        <v>11160.82546143035</v>
      </c>
      <c r="P517" s="25">
        <f t="shared" si="266"/>
        <v>27992.244538569641</v>
      </c>
      <c r="Q517" s="25">
        <f t="array" aca="1" ref="Q517" ca="1">INDEX('Isaac 401k'!L:L,MATCH('Retirement Calculator'!A517,'Isaac 401k'!N:N,0),0)</f>
        <v>1797996.8193566676</v>
      </c>
      <c r="R517" s="25">
        <f t="array" aca="1" ref="R517" ca="1">INDEX('Lorri 401b'!L:L,MATCH('Retirement Calculator'!A517,'Lorri 401b'!N:N,0),0)</f>
        <v>2492846.1413606242</v>
      </c>
      <c r="S517" s="25">
        <f t="shared" ca="1" si="267"/>
        <v>4290842.9607172916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3525.4531757812501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7820.4732791855868</v>
      </c>
      <c r="K518" s="25">
        <f t="shared" si="264"/>
        <v>20171.771259384055</v>
      </c>
      <c r="L518" s="25"/>
      <c r="N518" s="25">
        <f>'Combined Retirement'!$C$18/12</f>
        <v>39153.069999999992</v>
      </c>
      <c r="O518" s="25">
        <f t="shared" si="265"/>
        <v>11160.82546143035</v>
      </c>
      <c r="P518" s="25">
        <f t="shared" si="266"/>
        <v>27992.244538569641</v>
      </c>
      <c r="Q518" s="25">
        <f t="array" aca="1" ref="Q518" ca="1">INDEX('Isaac 401k'!L:L,MATCH('Retirement Calculator'!A518,'Isaac 401k'!N:N,0),0)</f>
        <v>1797635.4141861382</v>
      </c>
      <c r="R518" s="25">
        <f t="array" aca="1" ref="R518" ca="1">INDEX('Lorri 401b'!L:L,MATCH('Retirement Calculator'!A518,'Lorri 401b'!N:N,0),0)</f>
        <v>2482977.1799766617</v>
      </c>
      <c r="S518" s="25">
        <f t="shared" ca="1" si="267"/>
        <v>4280612.5941627994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3525.4531757812501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7820.4732791855868</v>
      </c>
      <c r="K519" s="25">
        <f t="shared" si="264"/>
        <v>20171.771259384055</v>
      </c>
      <c r="L519" s="25"/>
      <c r="N519" s="25">
        <f>'Combined Retirement'!$C$18/12</f>
        <v>39153.069999999992</v>
      </c>
      <c r="O519" s="25">
        <f t="shared" si="265"/>
        <v>11160.82546143035</v>
      </c>
      <c r="P519" s="25">
        <f t="shared" si="266"/>
        <v>27992.244538569641</v>
      </c>
      <c r="Q519" s="25">
        <f t="array" aca="1" ref="Q519" ca="1">INDEX('Isaac 401k'!L:L,MATCH('Retirement Calculator'!A519,'Isaac 401k'!N:N,0),0)</f>
        <v>1797272.5031607316</v>
      </c>
      <c r="R519" s="25">
        <f t="array" aca="1" ref="R519" ca="1">INDEX('Lorri 401b'!L:L,MATCH('Retirement Calculator'!A519,'Lorri 401b'!N:N,0),0)</f>
        <v>2473067.097920266</v>
      </c>
      <c r="S519" s="25">
        <f t="shared" ca="1" si="267"/>
        <v>4270339.6010809978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3525.4531757812501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7820.4732791855868</v>
      </c>
      <c r="K520" s="25">
        <f t="shared" si="264"/>
        <v>20171.771259384055</v>
      </c>
      <c r="L520" s="25"/>
      <c r="N520" s="25">
        <f>'Combined Retirement'!$C$18/12</f>
        <v>39153.069999999992</v>
      </c>
      <c r="O520" s="25">
        <f t="shared" si="265"/>
        <v>11160.82546143035</v>
      </c>
      <c r="P520" s="25">
        <f t="shared" si="266"/>
        <v>27992.244538569641</v>
      </c>
      <c r="Q520" s="25">
        <f t="array" aca="1" ref="Q520" ca="1">INDEX('Isaac 401k'!L:L,MATCH('Retirement Calculator'!A520,'Isaac 401k'!N:N,0),0)</f>
        <v>1796908.0800060525</v>
      </c>
      <c r="R520" s="25">
        <f t="array" aca="1" ref="R520" ca="1">INDEX('Lorri 401b'!L:L,MATCH('Retirement Calculator'!A520,'Lorri 401b'!N:N,0),0)</f>
        <v>2463115.7238553022</v>
      </c>
      <c r="S520" s="25">
        <f t="shared" ca="1" si="267"/>
        <v>4260023.8038613545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3525.4531757812501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7820.4732791855868</v>
      </c>
      <c r="K521" s="25">
        <f t="shared" ref="K521:K775" si="524">IF(C521&lt;59.5,0,IF(C521&lt;$B$7,0,P521*$K$7))</f>
        <v>20171.771259384055</v>
      </c>
      <c r="L521" s="25"/>
      <c r="N521" s="25">
        <f>'Combined Retirement'!$C$18/12</f>
        <v>39153.069999999992</v>
      </c>
      <c r="O521" s="25">
        <f t="shared" ref="O521:O775" si="525">SUM(E521:I521)</f>
        <v>11160.82546143035</v>
      </c>
      <c r="P521" s="25">
        <f t="shared" ref="P521:P775" si="526">N521-O521</f>
        <v>27992.244538569641</v>
      </c>
      <c r="Q521" s="25">
        <f t="array" aca="1" ref="Q521" ca="1">INDEX('Isaac 401k'!L:L,MATCH('Retirement Calculator'!A521,'Isaac 401k'!N:N,0),0)</f>
        <v>1796542.1384215623</v>
      </c>
      <c r="R521" s="25">
        <f t="array" aca="1" ref="R521" ca="1">INDEX('Lorri 401b'!L:L,MATCH('Retirement Calculator'!A521,'Lorri 401b'!N:N,0),0)</f>
        <v>2453122.8857317343</v>
      </c>
      <c r="S521" s="25">
        <f t="shared" ref="S521:S775" ca="1" si="527">SUM(Q521:R521)</f>
        <v>4249665.0241532968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3525.4531757812501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7820.4732791855868</v>
      </c>
      <c r="K522" s="25">
        <f t="shared" si="524"/>
        <v>20171.771259384055</v>
      </c>
      <c r="L522" s="25"/>
      <c r="N522" s="25">
        <f>'Combined Retirement'!$C$18/12</f>
        <v>39153.069999999992</v>
      </c>
      <c r="O522" s="25">
        <f t="shared" si="525"/>
        <v>11160.82546143035</v>
      </c>
      <c r="P522" s="25">
        <f t="shared" si="526"/>
        <v>27992.244538569641</v>
      </c>
      <c r="Q522" s="25">
        <f t="array" aca="1" ref="Q522" ca="1">INDEX('Isaac 401k'!L:L,MATCH('Retirement Calculator'!A522,'Isaac 401k'!N:N,0),0)</f>
        <v>1796174.67208047</v>
      </c>
      <c r="R522" s="25">
        <f t="array" aca="1" ref="R522" ca="1">INDEX('Lorri 401b'!L:L,MATCH('Retirement Calculator'!A522,'Lorri 401b'!N:N,0),0)</f>
        <v>2443088.4107826515</v>
      </c>
      <c r="S522" s="25">
        <f t="shared" ca="1" si="527"/>
        <v>4239263.0828631213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3525.4531757812501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7820.4732791855868</v>
      </c>
      <c r="K523" s="25">
        <f t="shared" si="524"/>
        <v>20171.771259384055</v>
      </c>
      <c r="L523" s="25"/>
      <c r="N523" s="25">
        <f>'Combined Retirement'!$C$18/12</f>
        <v>39153.069999999992</v>
      </c>
      <c r="O523" s="25">
        <f t="shared" si="525"/>
        <v>11160.82546143035</v>
      </c>
      <c r="P523" s="25">
        <f t="shared" si="526"/>
        <v>27992.244538569641</v>
      </c>
      <c r="Q523" s="25">
        <f t="array" aca="1" ref="Q523" ca="1">INDEX('Isaac 401k'!L:L,MATCH('Retirement Calculator'!A523,'Isaac 401k'!N:N,0),0)</f>
        <v>1795805.6746296231</v>
      </c>
      <c r="R523" s="25">
        <f t="array" aca="1" ref="R523" ca="1">INDEX('Lorri 401b'!L:L,MATCH('Retirement Calculator'!A523,'Lorri 401b'!N:N,0),0)</f>
        <v>2433012.1255212808</v>
      </c>
      <c r="S523" s="25">
        <f t="shared" ca="1" si="527"/>
        <v>4228817.8001509039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3525.4531757812501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7820.4732791855868</v>
      </c>
      <c r="K524" s="25">
        <f t="shared" si="524"/>
        <v>20171.771259384055</v>
      </c>
      <c r="L524" s="25"/>
      <c r="N524" s="25">
        <f>'Combined Retirement'!$C$18/12</f>
        <v>39153.069999999992</v>
      </c>
      <c r="O524" s="25">
        <f t="shared" si="525"/>
        <v>11160.82546143035</v>
      </c>
      <c r="P524" s="25">
        <f t="shared" si="526"/>
        <v>27992.244538569641</v>
      </c>
      <c r="Q524" s="25">
        <f t="array" aca="1" ref="Q524" ca="1">INDEX('Isaac 401k'!L:L,MATCH('Retirement Calculator'!A524,'Isaac 401k'!N:N,0),0)</f>
        <v>1795435.1396893975</v>
      </c>
      <c r="R524" s="25">
        <f t="array" aca="1" ref="R524" ca="1">INDEX('Lorri 401b'!L:L,MATCH('Retirement Calculator'!A524,'Lorri 401b'!N:N,0),0)</f>
        <v>2422893.8557379879</v>
      </c>
      <c r="S524" s="25">
        <f t="shared" ca="1" si="527"/>
        <v>4218328.995427385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3525.4531757812501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7820.4732791855868</v>
      </c>
      <c r="K525" s="25">
        <f t="shared" si="524"/>
        <v>20171.771259384055</v>
      </c>
      <c r="L525" s="25"/>
      <c r="N525" s="25">
        <f>'Combined Retirement'!$C$18/12</f>
        <v>39153.069999999992</v>
      </c>
      <c r="O525" s="25">
        <f t="shared" si="525"/>
        <v>11160.82546143035</v>
      </c>
      <c r="P525" s="25">
        <f t="shared" si="526"/>
        <v>27992.244538569641</v>
      </c>
      <c r="Q525" s="25">
        <f t="array" aca="1" ref="Q525" ca="1">INDEX('Isaac 401k'!L:L,MATCH('Retirement Calculator'!A525,'Isaac 401k'!N:N,0),0)</f>
        <v>1795063.0608535879</v>
      </c>
      <c r="R525" s="25">
        <f t="array" aca="1" ref="R525" ca="1">INDEX('Lorri 401b'!L:L,MATCH('Retirement Calculator'!A525,'Lorri 401b'!N:N,0),0)</f>
        <v>2412733.4264972643</v>
      </c>
      <c r="S525" s="25">
        <f t="shared" ca="1" si="527"/>
        <v>4207796.4873508522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3525.4531757812501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7820.4732791855868</v>
      </c>
      <c r="K526" s="25">
        <f t="shared" si="524"/>
        <v>20171.771259384055</v>
      </c>
      <c r="L526" s="25"/>
      <c r="N526" s="25">
        <f>'Combined Retirement'!$C$18/12</f>
        <v>39153.069999999992</v>
      </c>
      <c r="O526" s="25">
        <f t="shared" si="525"/>
        <v>11160.82546143035</v>
      </c>
      <c r="P526" s="25">
        <f t="shared" si="526"/>
        <v>27992.244538569641</v>
      </c>
      <c r="Q526" s="25">
        <f t="array" aca="1" ref="Q526" ca="1">INDEX('Isaac 401k'!L:L,MATCH('Retirement Calculator'!A526,'Isaac 401k'!N:N,0),0)</f>
        <v>1794689.4316892957</v>
      </c>
      <c r="R526" s="25">
        <f t="array" aca="1" ref="R526" ca="1">INDEX('Lorri 401b'!L:L,MATCH('Retirement Calculator'!A526,'Lorri 401b'!N:N,0),0)</f>
        <v>2402530.6621347046</v>
      </c>
      <c r="S526" s="25">
        <f t="shared" ca="1" si="527"/>
        <v>4197220.0938240001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3525.4531757812501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7820.4732791855868</v>
      </c>
      <c r="K527" s="25">
        <f t="shared" si="524"/>
        <v>20171.771259384055</v>
      </c>
      <c r="L527" s="25"/>
      <c r="N527" s="25">
        <f>'Combined Retirement'!$C$18/12</f>
        <v>39153.069999999992</v>
      </c>
      <c r="O527" s="25">
        <f t="shared" si="525"/>
        <v>11160.82546143035</v>
      </c>
      <c r="P527" s="25">
        <f t="shared" si="526"/>
        <v>27992.244538569641</v>
      </c>
      <c r="Q527" s="25">
        <f t="array" aca="1" ref="Q527" ca="1">INDEX('Isaac 401k'!L:L,MATCH('Retirement Calculator'!A527,'Isaac 401k'!N:N,0),0)</f>
        <v>1794314.245736819</v>
      </c>
      <c r="R527" s="25">
        <f t="array" aca="1" ref="R527" ca="1">INDEX('Lorri 401b'!L:L,MATCH('Retirement Calculator'!A527,'Lorri 401b'!N:N,0),0)</f>
        <v>2392285.3862539674</v>
      </c>
      <c r="S527" s="25">
        <f t="shared" ca="1" si="527"/>
        <v>4186599.6319907866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3525.4531757812501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7820.4732791855868</v>
      </c>
      <c r="K528" s="25">
        <f t="shared" si="524"/>
        <v>20171.771259384055</v>
      </c>
      <c r="L528" s="25"/>
      <c r="N528" s="25">
        <f>'Combined Retirement'!$C$18/12</f>
        <v>39153.069999999992</v>
      </c>
      <c r="O528" s="25">
        <f t="shared" si="525"/>
        <v>11160.82546143035</v>
      </c>
      <c r="P528" s="25">
        <f t="shared" si="526"/>
        <v>27992.244538569641</v>
      </c>
      <c r="Q528" s="25">
        <f t="array" aca="1" ref="Q528" ca="1">INDEX('Isaac 401k'!L:L,MATCH('Retirement Calculator'!A528,'Isaac 401k'!N:N,0),0)</f>
        <v>1793937.4965095401</v>
      </c>
      <c r="R528" s="25">
        <f t="array" aca="1" ref="R528" ca="1">INDEX('Lorri 401b'!L:L,MATCH('Retirement Calculator'!A528,'Lorri 401b'!N:N,0),0)</f>
        <v>2381997.4217237271</v>
      </c>
      <c r="S528" s="25">
        <f t="shared" ca="1" si="527"/>
        <v>4175934.918233267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3525.4531757812501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7820.4732791855868</v>
      </c>
      <c r="K529" s="25">
        <f t="shared" si="524"/>
        <v>20171.771259384055</v>
      </c>
      <c r="L529" s="25"/>
      <c r="N529" s="25">
        <f>'Combined Retirement'!$C$18/12</f>
        <v>39153.069999999992</v>
      </c>
      <c r="O529" s="25">
        <f t="shared" si="525"/>
        <v>11160.82546143035</v>
      </c>
      <c r="P529" s="25">
        <f t="shared" si="526"/>
        <v>27992.244538569641</v>
      </c>
      <c r="Q529" s="25">
        <f t="array" aca="1" ref="Q529" ca="1">INDEX('Isaac 401k'!L:L,MATCH('Retirement Calculator'!A529,'Isaac 401k'!N:N,0),0)</f>
        <v>1793559.1774938144</v>
      </c>
      <c r="R529" s="25">
        <f t="array" aca="1" ref="R529" ca="1">INDEX('Lorri 401b'!L:L,MATCH('Retirement Calculator'!A529,'Lorri 401b'!N:N,0),0)</f>
        <v>2371666.5906746108</v>
      </c>
      <c r="S529" s="25">
        <f t="shared" ca="1" si="527"/>
        <v>4165225.7681684252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3525.4531757812501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7820.4732791855868</v>
      </c>
      <c r="K530" s="25">
        <f t="shared" si="524"/>
        <v>20171.771259384055</v>
      </c>
      <c r="L530" s="25"/>
      <c r="N530" s="25">
        <f>'Combined Retirement'!$C$18/12</f>
        <v>39153.069999999992</v>
      </c>
      <c r="O530" s="25">
        <f t="shared" si="525"/>
        <v>11160.82546143035</v>
      </c>
      <c r="P530" s="25">
        <f t="shared" si="526"/>
        <v>27992.244538569641</v>
      </c>
      <c r="Q530" s="25">
        <f t="array" aca="1" ref="Q530" ca="1">INDEX('Isaac 401k'!L:L,MATCH('Retirement Calculator'!A530,'Isaac 401k'!N:N,0),0)</f>
        <v>1793179.2821488564</v>
      </c>
      <c r="R530" s="25">
        <f t="array" aca="1" ref="R530" ca="1">INDEX('Lorri 401b'!L:L,MATCH('Retirement Calculator'!A530,'Lorri 401b'!N:N,0),0)</f>
        <v>2361292.7144961231</v>
      </c>
      <c r="S530" s="25">
        <f t="shared" ca="1" si="527"/>
        <v>4154471.9966449793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3525.4531757812501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7820.4732791855868</v>
      </c>
      <c r="K531" s="25">
        <f t="shared" si="524"/>
        <v>20171.771259384055</v>
      </c>
      <c r="L531" s="25"/>
      <c r="N531" s="25">
        <f>'Combined Retirement'!$C$18/12</f>
        <v>39153.069999999992</v>
      </c>
      <c r="O531" s="25">
        <f t="shared" si="525"/>
        <v>11160.82546143035</v>
      </c>
      <c r="P531" s="25">
        <f t="shared" si="526"/>
        <v>27992.244538569641</v>
      </c>
      <c r="Q531" s="25">
        <f t="array" aca="1" ref="Q531" ca="1">INDEX('Isaac 401k'!L:L,MATCH('Retirement Calculator'!A531,'Isaac 401k'!N:N,0),0)</f>
        <v>1792797.8039066277</v>
      </c>
      <c r="R531" s="25">
        <f t="array" aca="1" ref="R531" ca="1">INDEX('Lorri 401b'!L:L,MATCH('Retirement Calculator'!A531,'Lorri 401b'!N:N,0),0)</f>
        <v>2350875.6138335587</v>
      </c>
      <c r="S531" s="25">
        <f t="shared" ca="1" si="527"/>
        <v>4143673.4177401867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3525.4531757812501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7820.4732791855868</v>
      </c>
      <c r="K532" s="25">
        <f t="shared" si="524"/>
        <v>20171.771259384055</v>
      </c>
      <c r="L532" s="25"/>
      <c r="N532" s="25">
        <f>'Combined Retirement'!$C$18/12</f>
        <v>39153.069999999992</v>
      </c>
      <c r="O532" s="25">
        <f t="shared" si="525"/>
        <v>11160.82546143035</v>
      </c>
      <c r="P532" s="25">
        <f t="shared" si="526"/>
        <v>27992.244538569641</v>
      </c>
      <c r="Q532" s="25">
        <f t="array" aca="1" ref="Q532" ca="1">INDEX('Isaac 401k'!L:L,MATCH('Retirement Calculator'!A532,'Isaac 401k'!N:N,0),0)</f>
        <v>1792414.7361717231</v>
      </c>
      <c r="R532" s="25">
        <f t="array" aca="1" ref="R532" ca="1">INDEX('Lorri 401b'!L:L,MATCH('Retirement Calculator'!A532,'Lorri 401b'!N:N,0),0)</f>
        <v>2340415.1085849004</v>
      </c>
      <c r="S532" s="25">
        <f t="shared" ca="1" si="527"/>
        <v>4132829.8447566237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3525.4531757812501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7820.4732791855868</v>
      </c>
      <c r="K533" s="25">
        <f t="shared" si="524"/>
        <v>20171.771259384055</v>
      </c>
      <c r="L533" s="25"/>
      <c r="N533" s="25">
        <f>'Combined Retirement'!$C$18/12</f>
        <v>39153.069999999992</v>
      </c>
      <c r="O533" s="25">
        <f t="shared" si="525"/>
        <v>11160.82546143035</v>
      </c>
      <c r="P533" s="25">
        <f t="shared" si="526"/>
        <v>27992.244538569641</v>
      </c>
      <c r="Q533" s="25">
        <f t="array" aca="1" ref="Q533" ca="1">INDEX('Isaac 401k'!L:L,MATCH('Retirement Calculator'!A533,'Isaac 401k'!N:N,0),0)</f>
        <v>1792030.0723212564</v>
      </c>
      <c r="R533" s="25">
        <f t="array" aca="1" ref="R533" ca="1">INDEX('Lorri 401b'!L:L,MATCH('Retirement Calculator'!A533,'Lorri 401b'!N:N,0),0)</f>
        <v>2329911.017897706</v>
      </c>
      <c r="S533" s="25">
        <f t="shared" ca="1" si="527"/>
        <v>4121941.0902189622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3525.4531757812501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7820.4732791855868</v>
      </c>
      <c r="K534" s="25">
        <f t="shared" si="524"/>
        <v>20171.771259384055</v>
      </c>
      <c r="L534" s="25"/>
      <c r="N534" s="25">
        <f>'Combined Retirement'!$C$18/12</f>
        <v>39153.069999999992</v>
      </c>
      <c r="O534" s="25">
        <f t="shared" si="525"/>
        <v>11160.82546143035</v>
      </c>
      <c r="P534" s="25">
        <f t="shared" si="526"/>
        <v>27992.244538569641</v>
      </c>
      <c r="Q534" s="25">
        <f t="array" aca="1" ref="Q534" ca="1">INDEX('Isaac 401k'!L:L,MATCH('Retirement Calculator'!A534,'Isaac 401k'!N:N,0),0)</f>
        <v>1791643.8057047462</v>
      </c>
      <c r="R534" s="25">
        <f t="array" aca="1" ref="R534" ca="1">INDEX('Lorri 401b'!L:L,MATCH('Retirement Calculator'!A534,'Lorri 401b'!N:N,0),0)</f>
        <v>2319363.1601659814</v>
      </c>
      <c r="S534" s="25">
        <f t="shared" ca="1" si="527"/>
        <v>4111006.9658707278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3525.4531757812501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7820.4732791855868</v>
      </c>
      <c r="K535" s="25">
        <f t="shared" si="524"/>
        <v>20171.771259384055</v>
      </c>
      <c r="L535" s="25"/>
      <c r="N535" s="25">
        <f>'Combined Retirement'!$C$18/12</f>
        <v>39153.069999999992</v>
      </c>
      <c r="O535" s="25">
        <f t="shared" si="525"/>
        <v>11160.82546143035</v>
      </c>
      <c r="P535" s="25">
        <f t="shared" si="526"/>
        <v>27992.244538569641</v>
      </c>
      <c r="Q535" s="25">
        <f t="array" aca="1" ref="Q535" ca="1">INDEX('Isaac 401k'!L:L,MATCH('Retirement Calculator'!A535,'Isaac 401k'!N:N,0),0)</f>
        <v>1791255.9296440005</v>
      </c>
      <c r="R535" s="25">
        <f t="array" aca="1" ref="R535" ca="1">INDEX('Lorri 401b'!L:L,MATCH('Retirement Calculator'!A535,'Lorri 401b'!N:N,0),0)</f>
        <v>2308771.3530270415</v>
      </c>
      <c r="S535" s="25">
        <f t="shared" ca="1" si="527"/>
        <v>4100027.2826710418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3525.4531757812501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7820.4732791855868</v>
      </c>
      <c r="K536" s="25">
        <f t="shared" si="524"/>
        <v>20171.771259384055</v>
      </c>
      <c r="L536" s="25"/>
      <c r="N536" s="25">
        <f>'Combined Retirement'!$C$18/12</f>
        <v>39153.069999999992</v>
      </c>
      <c r="O536" s="25">
        <f t="shared" si="525"/>
        <v>11160.82546143035</v>
      </c>
      <c r="P536" s="25">
        <f t="shared" si="526"/>
        <v>27992.244538569641</v>
      </c>
      <c r="Q536" s="25">
        <f t="array" aca="1" ref="Q536" ca="1">INDEX('Isaac 401k'!L:L,MATCH('Retirement Calculator'!A536,'Isaac 401k'!N:N,0),0)</f>
        <v>1790866.4374330016</v>
      </c>
      <c r="R536" s="25">
        <f t="array" aca="1" ref="R536" ca="1">INDEX('Lorri 401b'!L:L,MATCH('Retirement Calculator'!A536,'Lorri 401b'!N:N,0),0)</f>
        <v>2298135.4133583559</v>
      </c>
      <c r="S536" s="25">
        <f t="shared" ca="1" si="527"/>
        <v>4089001.8507913575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3525.4531757812501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7820.4732791855868</v>
      </c>
      <c r="K537" s="25">
        <f t="shared" si="524"/>
        <v>20171.771259384055</v>
      </c>
      <c r="L537" s="25"/>
      <c r="N537" s="25">
        <f>'Combined Retirement'!$C$18/12</f>
        <v>39153.069999999992</v>
      </c>
      <c r="O537" s="25">
        <f t="shared" si="525"/>
        <v>11160.82546143035</v>
      </c>
      <c r="P537" s="25">
        <f t="shared" si="526"/>
        <v>27992.244538569641</v>
      </c>
      <c r="Q537" s="25">
        <f t="array" aca="1" ref="Q537" ca="1">INDEX('Isaac 401k'!L:L,MATCH('Retirement Calculator'!A537,'Isaac 401k'!N:N,0),0)</f>
        <v>1790475.3223377902</v>
      </c>
      <c r="R537" s="25">
        <f t="array" aca="1" ref="R537" ca="1">INDEX('Lorri 401b'!L:L,MATCH('Retirement Calculator'!A537,'Lorri 401b'!N:N,0),0)</f>
        <v>2287455.1572743841</v>
      </c>
      <c r="S537" s="25">
        <f t="shared" ca="1" si="527"/>
        <v>4077930.4796121744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3525.4531757812501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7820.4732791855868</v>
      </c>
      <c r="K538" s="25">
        <f t="shared" si="524"/>
        <v>20171.771259384055</v>
      </c>
      <c r="L538" s="25"/>
      <c r="N538" s="25">
        <f>'Combined Retirement'!$C$18/12</f>
        <v>39153.069999999992</v>
      </c>
      <c r="O538" s="25">
        <f t="shared" si="525"/>
        <v>11160.82546143035</v>
      </c>
      <c r="P538" s="25">
        <f t="shared" si="526"/>
        <v>27992.244538569641</v>
      </c>
      <c r="Q538" s="25">
        <f t="array" aca="1" ref="Q538" ca="1">INDEX('Isaac 401k'!L:L,MATCH('Retirement Calculator'!A538,'Isaac 401k'!N:N,0),0)</f>
        <v>1790082.5775963487</v>
      </c>
      <c r="R538" s="25">
        <f t="array" aca="1" ref="R538" ca="1">INDEX('Lorri 401b'!L:L,MATCH('Retirement Calculator'!A538,'Lorri 401b'!N:N,0),0)</f>
        <v>2276730.4001233955</v>
      </c>
      <c r="S538" s="25">
        <f t="shared" ca="1" si="527"/>
        <v>4066812.9777197442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3525.4531757812501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7820.4732791855868</v>
      </c>
      <c r="K539" s="25">
        <f t="shared" si="524"/>
        <v>20171.771259384055</v>
      </c>
      <c r="L539" s="25"/>
      <c r="N539" s="25">
        <f>'Combined Retirement'!$C$18/12</f>
        <v>39153.069999999992</v>
      </c>
      <c r="O539" s="25">
        <f t="shared" si="525"/>
        <v>11160.82546143035</v>
      </c>
      <c r="P539" s="25">
        <f t="shared" si="526"/>
        <v>27992.244538569641</v>
      </c>
      <c r="Q539" s="25">
        <f t="array" aca="1" ref="Q539" ca="1">INDEX('Isaac 401k'!L:L,MATCH('Retirement Calculator'!A539,'Isaac 401k'!N:N,0),0)</f>
        <v>1789688.1964184847</v>
      </c>
      <c r="R539" s="25">
        <f t="array" aca="1" ref="R539" ca="1">INDEX('Lorri 401b'!L:L,MATCH('Retirement Calculator'!A539,'Lorri 401b'!N:N,0),0)</f>
        <v>2265960.9564842782</v>
      </c>
      <c r="S539" s="25">
        <f t="shared" ca="1" si="527"/>
        <v>4055649.1529027629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3525.4531757812501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7820.4732791855868</v>
      </c>
      <c r="K540" s="25">
        <f t="shared" si="524"/>
        <v>20171.771259384055</v>
      </c>
      <c r="L540" s="25"/>
      <c r="N540" s="25">
        <f>'Combined Retirement'!$C$18/12</f>
        <v>39153.069999999992</v>
      </c>
      <c r="O540" s="25">
        <f t="shared" si="525"/>
        <v>11160.82546143035</v>
      </c>
      <c r="P540" s="25">
        <f t="shared" si="526"/>
        <v>27992.244538569641</v>
      </c>
      <c r="Q540" s="25">
        <f t="array" aca="1" ref="Q540" ca="1">INDEX('Isaac 401k'!L:L,MATCH('Retirement Calculator'!A540,'Isaac 401k'!N:N,0),0)</f>
        <v>1789292.1719857128</v>
      </c>
      <c r="R540" s="25">
        <f t="array" aca="1" ref="R540" ca="1">INDEX('Lorri 401b'!L:L,MATCH('Retirement Calculator'!A540,'Lorri 401b'!N:N,0),0)</f>
        <v>2255146.6401633308</v>
      </c>
      <c r="S540" s="25">
        <f t="shared" ca="1" si="527"/>
        <v>4044438.8121490437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3525.4531757812501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7820.4732791855868</v>
      </c>
      <c r="K541" s="25">
        <f t="shared" si="524"/>
        <v>20171.771259384055</v>
      </c>
      <c r="L541" s="25"/>
      <c r="N541" s="25">
        <f>'Combined Retirement'!$C$18/12</f>
        <v>39153.069999999992</v>
      </c>
      <c r="O541" s="25">
        <f t="shared" si="525"/>
        <v>11160.82546143035</v>
      </c>
      <c r="P541" s="25">
        <f t="shared" si="526"/>
        <v>27992.244538569641</v>
      </c>
      <c r="Q541" s="25">
        <f t="array" aca="1" ref="Q541" ca="1">INDEX('Isaac 401k'!L:L,MATCH('Retirement Calculator'!A541,'Isaac 401k'!N:N,0),0)</f>
        <v>1788894.4974511378</v>
      </c>
      <c r="R541" s="25">
        <f t="array" aca="1" ref="R541" ca="1">INDEX('Lorri 401b'!L:L,MATCH('Retirement Calculator'!A541,'Lorri 401b'!N:N,0),0)</f>
        <v>2244287.2641910464</v>
      </c>
      <c r="S541" s="25">
        <f t="shared" ca="1" si="527"/>
        <v>4033181.7616421841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3525.4531757812501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7820.4732791855868</v>
      </c>
      <c r="K542" s="25">
        <f t="shared" si="524"/>
        <v>20171.771259384055</v>
      </c>
      <c r="L542" s="25"/>
      <c r="N542" s="25">
        <f>'Combined Retirement'!$C$18/12</f>
        <v>39153.069999999992</v>
      </c>
      <c r="O542" s="25">
        <f t="shared" si="525"/>
        <v>11160.82546143035</v>
      </c>
      <c r="P542" s="25">
        <f t="shared" si="526"/>
        <v>27992.244538569641</v>
      </c>
      <c r="Q542" s="25">
        <f t="array" aca="1" ref="Q542" ca="1">INDEX('Isaac 401k'!L:L,MATCH('Retirement Calculator'!A542,'Isaac 401k'!N:N,0),0)</f>
        <v>1788495.1659393352</v>
      </c>
      <c r="R542" s="25">
        <f t="array" aca="1" ref="R542" ca="1">INDEX('Lorri 401b'!L:L,MATCH('Retirement Calculator'!A542,'Lorri 401b'!N:N,0),0)</f>
        <v>2233382.6408188776</v>
      </c>
      <c r="S542" s="25">
        <f t="shared" ca="1" si="527"/>
        <v>4021877.8067582129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3525.4531757812501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7820.4732791855868</v>
      </c>
      <c r="K543" s="25">
        <f t="shared" si="524"/>
        <v>20171.771259384055</v>
      </c>
      <c r="L543" s="25"/>
      <c r="N543" s="25">
        <f>'Combined Retirement'!$C$18/12</f>
        <v>39153.069999999992</v>
      </c>
      <c r="O543" s="25">
        <f t="shared" si="525"/>
        <v>11160.82546143035</v>
      </c>
      <c r="P543" s="25">
        <f t="shared" si="526"/>
        <v>27992.244538569641</v>
      </c>
      <c r="Q543" s="25">
        <f t="array" aca="1" ref="Q543" ca="1">INDEX('Isaac 401k'!L:L,MATCH('Retirement Calculator'!A543,'Isaac 401k'!N:N,0),0)</f>
        <v>1788094.1705462337</v>
      </c>
      <c r="R543" s="25">
        <f t="array" aca="1" ref="R543" ca="1">INDEX('Lorri 401b'!L:L,MATCH('Retirement Calculator'!A543,'Lorri 401b'!N:N,0),0)</f>
        <v>2222432.5815159911</v>
      </c>
      <c r="S543" s="25">
        <f t="shared" ca="1" si="527"/>
        <v>4010526.7520622248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3525.4531757812501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7820.4732791855868</v>
      </c>
      <c r="K544" s="25">
        <f t="shared" si="524"/>
        <v>20171.771259384055</v>
      </c>
      <c r="L544" s="25"/>
      <c r="N544" s="25">
        <f>'Combined Retirement'!$C$18/12</f>
        <v>39153.069999999992</v>
      </c>
      <c r="O544" s="25">
        <f t="shared" si="525"/>
        <v>11160.82546143035</v>
      </c>
      <c r="P544" s="25">
        <f t="shared" si="526"/>
        <v>27992.244538569641</v>
      </c>
      <c r="Q544" s="25">
        <f t="array" aca="1" ref="Q544" ca="1">INDEX('Isaac 401k'!L:L,MATCH('Retirement Calculator'!A544,'Isaac 401k'!N:N,0),0)</f>
        <v>1787691.5043389942</v>
      </c>
      <c r="R544" s="25">
        <f t="array" aca="1" ref="R544" ca="1">INDEX('Lorri 401b'!L:L,MATCH('Retirement Calculator'!A544,'Lorri 401b'!N:N,0),0)</f>
        <v>2211436.8969660094</v>
      </c>
      <c r="S544" s="25">
        <f t="shared" ca="1" si="527"/>
        <v>3999128.4013050036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3525.4531757812501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7820.4732791855868</v>
      </c>
      <c r="K545" s="25">
        <f t="shared" si="524"/>
        <v>20171.771259384055</v>
      </c>
      <c r="L545" s="25"/>
      <c r="N545" s="25">
        <f>'Combined Retirement'!$C$18/12</f>
        <v>39153.069999999992</v>
      </c>
      <c r="O545" s="25">
        <f t="shared" si="525"/>
        <v>11160.82546143035</v>
      </c>
      <c r="P545" s="25">
        <f t="shared" si="526"/>
        <v>27992.244538569641</v>
      </c>
      <c r="Q545" s="25">
        <f t="array" aca="1" ref="Q545" ca="1">INDEX('Isaac 401k'!L:L,MATCH('Retirement Calculator'!A545,'Isaac 401k'!N:N,0),0)</f>
        <v>1787287.1603558911</v>
      </c>
      <c r="R545" s="25">
        <f t="array" aca="1" ref="R545" ca="1">INDEX('Lorri 401b'!L:L,MATCH('Retirement Calculator'!A545,'Lorri 401b'!N:N,0),0)</f>
        <v>2200395.3970637363</v>
      </c>
      <c r="S545" s="25">
        <f t="shared" ca="1" si="527"/>
        <v>3987682.5574196274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3525.4531757812501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7820.4732791855868</v>
      </c>
      <c r="K546" s="25">
        <f t="shared" si="524"/>
        <v>20171.771259384055</v>
      </c>
      <c r="L546" s="25"/>
      <c r="N546" s="25">
        <f>'Combined Retirement'!$C$18/12</f>
        <v>39153.069999999992</v>
      </c>
      <c r="O546" s="25">
        <f t="shared" si="525"/>
        <v>11160.82546143035</v>
      </c>
      <c r="P546" s="25">
        <f t="shared" si="526"/>
        <v>27992.244538569641</v>
      </c>
      <c r="Q546" s="25">
        <f t="array" aca="1" ref="Q546" ca="1">INDEX('Isaac 401k'!L:L,MATCH('Retirement Calculator'!A546,'Isaac 401k'!N:N,0),0)</f>
        <v>1786881.1316061919</v>
      </c>
      <c r="R546" s="25">
        <f t="array" aca="1" ref="R546" ca="1">INDEX('Lorri 401b'!L:L,MATCH('Retirement Calculator'!A546,'Lorri 401b'!N:N,0),0)</f>
        <v>2189307.8909118702</v>
      </c>
      <c r="S546" s="25">
        <f t="shared" ca="1" si="527"/>
        <v>3976189.022518062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3525.4531757812501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7820.4732791855868</v>
      </c>
      <c r="K547" s="25">
        <f t="shared" si="524"/>
        <v>20171.771259384055</v>
      </c>
      <c r="L547" s="25"/>
      <c r="N547" s="25">
        <f>'Combined Retirement'!$C$18/12</f>
        <v>39153.069999999992</v>
      </c>
      <c r="O547" s="25">
        <f t="shared" si="525"/>
        <v>11160.82546143035</v>
      </c>
      <c r="P547" s="25">
        <f t="shared" si="526"/>
        <v>27992.244538569641</v>
      </c>
      <c r="Q547" s="25">
        <f t="array" aca="1" ref="Q547" ca="1">INDEX('Isaac 401k'!L:L,MATCH('Retirement Calculator'!A547,'Isaac 401k'!N:N,0),0)</f>
        <v>1786473.4110700355</v>
      </c>
      <c r="R547" s="25">
        <f t="array" aca="1" ref="R547" ca="1">INDEX('Lorri 401b'!L:L,MATCH('Retirement Calculator'!A547,'Lorri 401b'!N:N,0),0)</f>
        <v>2178174.1868177047</v>
      </c>
      <c r="S547" s="25">
        <f t="shared" ca="1" si="527"/>
        <v>3964647.5978877405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3525.4531757812501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7820.4732791855868</v>
      </c>
      <c r="K548" s="25">
        <f t="shared" si="524"/>
        <v>20171.771259384055</v>
      </c>
      <c r="L548" s="25"/>
      <c r="N548" s="25">
        <f>'Combined Retirement'!$C$18/12</f>
        <v>39153.069999999992</v>
      </c>
      <c r="O548" s="25">
        <f t="shared" si="525"/>
        <v>11160.82546143035</v>
      </c>
      <c r="P548" s="25">
        <f t="shared" si="526"/>
        <v>27992.244538569641</v>
      </c>
      <c r="Q548" s="25">
        <f t="array" aca="1" ref="Q548" ca="1">INDEX('Isaac 401k'!L:L,MATCH('Retirement Calculator'!A548,'Isaac 401k'!N:N,0),0)</f>
        <v>1786063.9916983119</v>
      </c>
      <c r="R548" s="25">
        <f t="array" aca="1" ref="R548" ca="1">INDEX('Lorri 401b'!L:L,MATCH('Retirement Calculator'!A548,'Lorri 401b'!N:N,0),0)</f>
        <v>2166994.0922898133</v>
      </c>
      <c r="S548" s="25">
        <f t="shared" ca="1" si="527"/>
        <v>3953058.0839881254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3525.4531757812501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7820.4732791855868</v>
      </c>
      <c r="K549" s="25">
        <f t="shared" si="524"/>
        <v>20171.771259384055</v>
      </c>
      <c r="L549" s="25"/>
      <c r="N549" s="25">
        <f>'Combined Retirement'!$C$18/12</f>
        <v>39153.069999999992</v>
      </c>
      <c r="O549" s="25">
        <f t="shared" si="525"/>
        <v>11160.82546143035</v>
      </c>
      <c r="P549" s="25">
        <f t="shared" si="526"/>
        <v>27992.244538569641</v>
      </c>
      <c r="Q549" s="25">
        <f t="array" aca="1" ref="Q549" ca="1">INDEX('Isaac 401k'!L:L,MATCH('Retirement Calculator'!A549,'Isaac 401k'!N:N,0),0)</f>
        <v>1785652.8664125393</v>
      </c>
      <c r="R549" s="25">
        <f t="array" aca="1" ref="R549" ca="1">INDEX('Lorri 401b'!L:L,MATCH('Retirement Calculator'!A549,'Lorri 401b'!N:N,0),0)</f>
        <v>2155767.4140347224</v>
      </c>
      <c r="S549" s="25">
        <f t="shared" ca="1" si="527"/>
        <v>3941420.2804472614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3525.4531757812501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7820.4732791855868</v>
      </c>
      <c r="K550" s="25">
        <f t="shared" si="524"/>
        <v>20171.771259384055</v>
      </c>
      <c r="L550" s="25"/>
      <c r="N550" s="25">
        <f>'Combined Retirement'!$C$18/12</f>
        <v>39153.069999999992</v>
      </c>
      <c r="O550" s="25">
        <f t="shared" si="525"/>
        <v>11160.82546143035</v>
      </c>
      <c r="P550" s="25">
        <f t="shared" si="526"/>
        <v>27992.244538569641</v>
      </c>
      <c r="Q550" s="25">
        <f t="array" aca="1" ref="Q550" ca="1">INDEX('Isaac 401k'!L:L,MATCH('Retirement Calculator'!A550,'Isaac 401k'!N:N,0),0)</f>
        <v>1785240.0281047428</v>
      </c>
      <c r="R550" s="25">
        <f t="array" aca="1" ref="R550" ca="1">INDEX('Lorri 401b'!L:L,MATCH('Retirement Calculator'!A550,'Lorri 401b'!N:N,0),0)</f>
        <v>2144493.9579535685</v>
      </c>
      <c r="S550" s="25">
        <f t="shared" ca="1" si="527"/>
        <v>3929733.9860583115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3525.4531757812501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7820.4732791855868</v>
      </c>
      <c r="K551" s="25">
        <f t="shared" si="524"/>
        <v>20171.771259384055</v>
      </c>
      <c r="L551" s="25"/>
      <c r="N551" s="25">
        <f>'Combined Retirement'!$C$18/12</f>
        <v>39153.069999999992</v>
      </c>
      <c r="O551" s="25">
        <f t="shared" si="525"/>
        <v>11160.82546143035</v>
      </c>
      <c r="P551" s="25">
        <f t="shared" si="526"/>
        <v>27992.244538569641</v>
      </c>
      <c r="Q551" s="25">
        <f t="array" aca="1" ref="Q551" ca="1">INDEX('Isaac 401k'!L:L,MATCH('Retirement Calculator'!A551,'Isaac 401k'!N:N,0),0)</f>
        <v>1784825.4696373304</v>
      </c>
      <c r="R551" s="25">
        <f t="array" aca="1" ref="R551" ca="1">INDEX('Lorri 401b'!L:L,MATCH('Retirement Calculator'!A551,'Lorri 401b'!N:N,0),0)</f>
        <v>2133173.5291387434</v>
      </c>
      <c r="S551" s="25">
        <f t="shared" ca="1" si="527"/>
        <v>3917998.9987760736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3525.4531757812501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7820.4732791855868</v>
      </c>
      <c r="K552" s="25">
        <f t="shared" si="524"/>
        <v>20171.771259384055</v>
      </c>
      <c r="L552" s="25"/>
      <c r="N552" s="25">
        <f>'Combined Retirement'!$C$18/12</f>
        <v>39153.069999999992</v>
      </c>
      <c r="O552" s="25">
        <f t="shared" si="525"/>
        <v>11160.82546143035</v>
      </c>
      <c r="P552" s="25">
        <f t="shared" si="526"/>
        <v>27992.244538569641</v>
      </c>
      <c r="Q552" s="25">
        <f t="array" aca="1" ref="Q552" ca="1">INDEX('Isaac 401k'!L:L,MATCH('Retirement Calculator'!A552,'Isaac 401k'!N:N,0),0)</f>
        <v>1784409.1838429703</v>
      </c>
      <c r="R552" s="25">
        <f t="array" aca="1" ref="R552" ca="1">INDEX('Lorri 401b'!L:L,MATCH('Retirement Calculator'!A552,'Lorri 401b'!N:N,0),0)</f>
        <v>2121805.9318705234</v>
      </c>
      <c r="S552" s="25">
        <f t="shared" ca="1" si="527"/>
        <v>3906215.1157134939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3525.4531757812501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7820.4732791855868</v>
      </c>
      <c r="K553" s="25">
        <f t="shared" si="524"/>
        <v>20171.771259384055</v>
      </c>
      <c r="L553" s="25"/>
      <c r="N553" s="25">
        <f>'Combined Retirement'!$C$18/12</f>
        <v>39153.069999999992</v>
      </c>
      <c r="O553" s="25">
        <f t="shared" si="525"/>
        <v>11160.82546143035</v>
      </c>
      <c r="P553" s="25">
        <f t="shared" si="526"/>
        <v>27992.244538569641</v>
      </c>
      <c r="Q553" s="25">
        <f t="array" aca="1" ref="Q553" ca="1">INDEX('Isaac 401k'!L:L,MATCH('Retirement Calculator'!A553,'Isaac 401k'!N:N,0),0)</f>
        <v>1783991.163524467</v>
      </c>
      <c r="R553" s="25">
        <f t="array" aca="1" ref="R553" ca="1">INDEX('Lorri 401b'!L:L,MATCH('Retirement Calculator'!A553,'Lorri 401b'!N:N,0),0)</f>
        <v>2110390.9696136857</v>
      </c>
      <c r="S553" s="25">
        <f t="shared" ca="1" si="527"/>
        <v>3894382.1331381528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3525.4531757812501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7820.4732791855868</v>
      </c>
      <c r="K554" s="25">
        <f t="shared" si="524"/>
        <v>20171.771259384055</v>
      </c>
      <c r="L554" s="25"/>
      <c r="N554" s="25">
        <f>'Combined Retirement'!$C$18/12</f>
        <v>39153.069999999992</v>
      </c>
      <c r="O554" s="25">
        <f t="shared" si="525"/>
        <v>11160.82546143035</v>
      </c>
      <c r="P554" s="25">
        <f t="shared" si="526"/>
        <v>27992.244538569641</v>
      </c>
      <c r="Q554" s="25">
        <f t="array" aca="1" ref="Q554" ca="1">INDEX('Isaac 401k'!L:L,MATCH('Retirement Calculator'!A554,'Isaac 401k'!N:N,0),0)</f>
        <v>1783571.4014546368</v>
      </c>
      <c r="R554" s="25">
        <f t="array" aca="1" ref="R554" ca="1">INDEX('Lorri 401b'!L:L,MATCH('Retirement Calculator'!A554,'Lorri 401b'!N:N,0),0)</f>
        <v>2098928.4450141112</v>
      </c>
      <c r="S554" s="25">
        <f t="shared" ca="1" si="527"/>
        <v>3882499.8464687481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3525.4531757812501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7820.4732791855868</v>
      </c>
      <c r="K555" s="25">
        <f t="shared" si="524"/>
        <v>20171.771259384055</v>
      </c>
      <c r="L555" s="25"/>
      <c r="N555" s="25">
        <f>'Combined Retirement'!$C$18/12</f>
        <v>39153.069999999992</v>
      </c>
      <c r="O555" s="25">
        <f t="shared" si="525"/>
        <v>11160.82546143035</v>
      </c>
      <c r="P555" s="25">
        <f t="shared" si="526"/>
        <v>27992.244538569641</v>
      </c>
      <c r="Q555" s="25">
        <f t="array" aca="1" ref="Q555" ca="1">INDEX('Isaac 401k'!L:L,MATCH('Retirement Calculator'!A555,'Isaac 401k'!N:N,0),0)</f>
        <v>1783149.8903761823</v>
      </c>
      <c r="R555" s="25">
        <f t="array" aca="1" ref="R555" ca="1">INDEX('Lorri 401b'!L:L,MATCH('Retirement Calculator'!A555,'Lorri 401b'!N:N,0),0)</f>
        <v>2087418.1598953719</v>
      </c>
      <c r="S555" s="25">
        <f t="shared" ca="1" si="527"/>
        <v>3870568.0502715539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3525.4531757812501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7820.4732791855868</v>
      </c>
      <c r="K556" s="25">
        <f t="shared" si="524"/>
        <v>20171.771259384055</v>
      </c>
      <c r="L556" s="25"/>
      <c r="N556" s="25">
        <f>'Combined Retirement'!$C$18/12</f>
        <v>39153.069999999992</v>
      </c>
      <c r="O556" s="25">
        <f t="shared" si="525"/>
        <v>11160.82546143035</v>
      </c>
      <c r="P556" s="25">
        <f t="shared" si="526"/>
        <v>27992.244538569641</v>
      </c>
      <c r="Q556" s="25">
        <f t="array" aca="1" ref="Q556" ca="1">INDEX('Isaac 401k'!L:L,MATCH('Retirement Calculator'!A556,'Isaac 401k'!N:N,0),0)</f>
        <v>1782726.6230015676</v>
      </c>
      <c r="R556" s="25">
        <f t="array" aca="1" ref="R556" ca="1">INDEX('Lorri 401b'!L:L,MATCH('Retirement Calculator'!A556,'Lorri 401b'!N:N,0),0)</f>
        <v>2075859.9152553044</v>
      </c>
      <c r="S556" s="25">
        <f t="shared" ca="1" si="527"/>
        <v>3858586.538256872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3525.4531757812501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7820.4732791855868</v>
      </c>
      <c r="K557" s="25">
        <f t="shared" si="524"/>
        <v>20171.771259384055</v>
      </c>
      <c r="L557" s="25"/>
      <c r="N557" s="25">
        <f>'Combined Retirement'!$C$18/12</f>
        <v>39153.069999999992</v>
      </c>
      <c r="O557" s="25">
        <f t="shared" si="525"/>
        <v>11160.82546143035</v>
      </c>
      <c r="P557" s="25">
        <f t="shared" si="526"/>
        <v>27992.244538569641</v>
      </c>
      <c r="Q557" s="25">
        <f t="array" aca="1" ref="Q557" ca="1">INDEX('Isaac 401k'!L:L,MATCH('Retirement Calculator'!A557,'Isaac 401k'!N:N,0),0)</f>
        <v>1782301.5920128918</v>
      </c>
      <c r="R557" s="25">
        <f t="array" aca="1" ref="R557" ca="1">INDEX('Lorri 401b'!L:L,MATCH('Retirement Calculator'!A557,'Lorri 401b'!N:N,0),0)</f>
        <v>2064253.51126257</v>
      </c>
      <c r="S557" s="25">
        <f t="shared" ca="1" si="527"/>
        <v>3846555.1032754621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3525.4531757812501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7820.4732791855868</v>
      </c>
      <c r="K558" s="25">
        <f t="shared" si="524"/>
        <v>20171.771259384055</v>
      </c>
      <c r="L558" s="25"/>
      <c r="N558" s="25">
        <f>'Combined Retirement'!$C$18/12</f>
        <v>39153.069999999992</v>
      </c>
      <c r="O558" s="25">
        <f t="shared" si="525"/>
        <v>11160.82546143035</v>
      </c>
      <c r="P558" s="25">
        <f t="shared" si="526"/>
        <v>27992.244538569641</v>
      </c>
      <c r="Q558" s="25">
        <f t="array" aca="1" ref="Q558" ca="1">INDEX('Isaac 401k'!L:L,MATCH('Retirement Calculator'!A558,'Isaac 401k'!N:N,0),0)</f>
        <v>1781874.7900617633</v>
      </c>
      <c r="R558" s="25">
        <f t="array" aca="1" ref="R558" ca="1">INDEX('Lorri 401b'!L:L,MATCH('Retirement Calculator'!A558,'Lorri 401b'!N:N,0),0)</f>
        <v>2052598.7472531993</v>
      </c>
      <c r="S558" s="25">
        <f t="shared" ca="1" si="527"/>
        <v>3834473.5373149626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3525.4531757812501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7820.4732791855868</v>
      </c>
      <c r="K559" s="25">
        <f t="shared" si="524"/>
        <v>20171.771259384055</v>
      </c>
      <c r="L559" s="25"/>
      <c r="N559" s="25">
        <f>'Combined Retirement'!$C$18/12</f>
        <v>39153.069999999992</v>
      </c>
      <c r="O559" s="25">
        <f t="shared" si="525"/>
        <v>11160.82546143035</v>
      </c>
      <c r="P559" s="25">
        <f t="shared" si="526"/>
        <v>27992.244538569641</v>
      </c>
      <c r="Q559" s="25">
        <f t="array" aca="1" ref="Q559" ca="1">INDEX('Isaac 401k'!L:L,MATCH('Retirement Calculator'!A559,'Isaac 401k'!N:N,0),0)</f>
        <v>1781446.2097691717</v>
      </c>
      <c r="R559" s="25">
        <f t="array" aca="1" ref="R559" ca="1">INDEX('Lorri 401b'!L:L,MATCH('Retirement Calculator'!A559,'Lorri 401b'!N:N,0),0)</f>
        <v>2040895.421727123</v>
      </c>
      <c r="S559" s="25">
        <f t="shared" ca="1" si="527"/>
        <v>3822341.6314962944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3525.4531757812501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7820.4732791855868</v>
      </c>
      <c r="K560" s="25">
        <f t="shared" si="524"/>
        <v>20171.771259384055</v>
      </c>
      <c r="L560" s="25"/>
      <c r="N560" s="25">
        <f>'Combined Retirement'!$C$18/12</f>
        <v>39153.069999999992</v>
      </c>
      <c r="O560" s="25">
        <f t="shared" si="525"/>
        <v>11160.82546143035</v>
      </c>
      <c r="P560" s="25">
        <f t="shared" si="526"/>
        <v>27992.244538569641</v>
      </c>
      <c r="Q560" s="25">
        <f t="array" aca="1" ref="Q560" ca="1">INDEX('Isaac 401k'!L:L,MATCH('Retirement Calculator'!A560,'Isaac 401k'!N:N,0),0)</f>
        <v>1781015.8437253609</v>
      </c>
      <c r="R560" s="25">
        <f t="array" aca="1" ref="R560" ca="1">INDEX('Lorri 401b'!L:L,MATCH('Retirement Calculator'!A560,'Lorri 401b'!N:N,0),0)</f>
        <v>2029143.3323446878</v>
      </c>
      <c r="S560" s="25">
        <f t="shared" ca="1" si="527"/>
        <v>3810159.1760700485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3525.4531757812501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7820.4732791855868</v>
      </c>
      <c r="K561" s="25">
        <f t="shared" si="524"/>
        <v>20171.771259384055</v>
      </c>
      <c r="L561" s="25"/>
      <c r="N561" s="25">
        <f>'Combined Retirement'!$C$18/12</f>
        <v>39153.069999999992</v>
      </c>
      <c r="O561" s="25">
        <f t="shared" si="525"/>
        <v>11160.82546143035</v>
      </c>
      <c r="P561" s="25">
        <f t="shared" si="526"/>
        <v>27992.244538569641</v>
      </c>
      <c r="Q561" s="25">
        <f t="array" aca="1" ref="Q561" ca="1">INDEX('Isaac 401k'!L:L,MATCH('Retirement Calculator'!A561,'Isaac 401k'!N:N,0),0)</f>
        <v>1780583.6844897012</v>
      </c>
      <c r="R561" s="25">
        <f t="array" aca="1" ref="R561" ca="1">INDEX('Lorri 401b'!L:L,MATCH('Retirement Calculator'!A561,'Lorri 401b'!N:N,0),0)</f>
        <v>2017342.2759231592</v>
      </c>
      <c r="S561" s="25">
        <f t="shared" ca="1" si="527"/>
        <v>3797925.9604128604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3525.4531757812501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7820.4732791855868</v>
      </c>
      <c r="K562" s="25">
        <f t="shared" si="524"/>
        <v>20171.771259384055</v>
      </c>
      <c r="L562" s="25"/>
      <c r="N562" s="25">
        <f>'Combined Retirement'!$C$18/12</f>
        <v>39153.069999999992</v>
      </c>
      <c r="O562" s="25">
        <f t="shared" si="525"/>
        <v>11160.82546143035</v>
      </c>
      <c r="P562" s="25">
        <f t="shared" si="526"/>
        <v>27992.244538569641</v>
      </c>
      <c r="Q562" s="25">
        <f t="array" aca="1" ref="Q562" ca="1">INDEX('Isaac 401k'!L:L,MATCH('Retirement Calculator'!A562,'Isaac 401k'!N:N,0),0)</f>
        <v>1780149.7245905595</v>
      </c>
      <c r="R562" s="25">
        <f t="array" aca="1" ref="R562" ca="1">INDEX('Lorri 401b'!L:L,MATCH('Retirement Calculator'!A562,'Lorri 401b'!N:N,0),0)</f>
        <v>2005492.0484332077</v>
      </c>
      <c r="S562" s="25">
        <f t="shared" ca="1" si="527"/>
        <v>3785641.7730237674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3525.4531757812501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7820.4732791855868</v>
      </c>
      <c r="K563" s="25">
        <f t="shared" si="524"/>
        <v>20171.771259384055</v>
      </c>
      <c r="L563" s="25"/>
      <c r="N563" s="25">
        <f>'Combined Retirement'!$C$18/12</f>
        <v>39153.069999999992</v>
      </c>
      <c r="O563" s="25">
        <f t="shared" si="525"/>
        <v>11160.82546143035</v>
      </c>
      <c r="P563" s="25">
        <f t="shared" si="526"/>
        <v>27992.244538569641</v>
      </c>
      <c r="Q563" s="25">
        <f t="array" aca="1" ref="Q563" ca="1">INDEX('Isaac 401k'!L:L,MATCH('Retirement Calculator'!A563,'Isaac 401k'!N:N,0),0)</f>
        <v>1779713.9565251712</v>
      </c>
      <c r="R563" s="25">
        <f t="array" aca="1" ref="R563" ca="1">INDEX('Lorri 401b'!L:L,MATCH('Retirement Calculator'!A563,'Lorri 401b'!N:N,0),0)</f>
        <v>1993592.4449953812</v>
      </c>
      <c r="S563" s="25">
        <f t="shared" ca="1" si="527"/>
        <v>3773306.4015205521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3525.4531757812501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7820.4732791855868</v>
      </c>
      <c r="K564" s="25">
        <f t="shared" si="524"/>
        <v>20171.771259384055</v>
      </c>
      <c r="L564" s="25"/>
      <c r="N564" s="25">
        <f>'Combined Retirement'!$C$18/12</f>
        <v>39153.069999999992</v>
      </c>
      <c r="O564" s="25">
        <f t="shared" si="525"/>
        <v>11160.82546143035</v>
      </c>
      <c r="P564" s="25">
        <f t="shared" si="526"/>
        <v>27992.244538569641</v>
      </c>
      <c r="Q564" s="25">
        <f t="array" aca="1" ref="Q564" ca="1">INDEX('Isaac 401k'!L:L,MATCH('Retirement Calculator'!A564,'Isaac 401k'!N:N,0),0)</f>
        <v>1779276.3727595105</v>
      </c>
      <c r="R564" s="25">
        <f t="array" aca="1" ref="R564" ca="1">INDEX('Lorri 401b'!L:L,MATCH('Retirement Calculator'!A564,'Lorri 401b'!N:N,0),0)</f>
        <v>1981643.2598765639</v>
      </c>
      <c r="S564" s="25">
        <f t="shared" ca="1" si="527"/>
        <v>3760919.6326360744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3525.4531757812501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7820.4732791855868</v>
      </c>
      <c r="K565" s="25">
        <f t="shared" si="524"/>
        <v>20171.771259384055</v>
      </c>
      <c r="L565" s="25"/>
      <c r="N565" s="25">
        <f>'Combined Retirement'!$C$18/12</f>
        <v>39153.069999999992</v>
      </c>
      <c r="O565" s="25">
        <f t="shared" si="525"/>
        <v>11160.82546143035</v>
      </c>
      <c r="P565" s="25">
        <f t="shared" si="526"/>
        <v>27992.244538569641</v>
      </c>
      <c r="Q565" s="25">
        <f t="array" aca="1" ref="Q565" ca="1">INDEX('Isaac 401k'!L:L,MATCH('Retirement Calculator'!A565,'Isaac 401k'!N:N,0),0)</f>
        <v>1778836.9657281595</v>
      </c>
      <c r="R565" s="25">
        <f t="array" aca="1" ref="R565" ca="1">INDEX('Lorri 401b'!L:L,MATCH('Retirement Calculator'!A565,'Lorri 401b'!N:N,0),0)</f>
        <v>1969644.2864864182</v>
      </c>
      <c r="S565" s="25">
        <f t="shared" ca="1" si="527"/>
        <v>3748481.252214578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3525.4531757812501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7820.4732791855868</v>
      </c>
      <c r="K566" s="25">
        <f t="shared" si="524"/>
        <v>20171.771259384055</v>
      </c>
      <c r="L566" s="25"/>
      <c r="N566" s="25">
        <f>'Combined Retirement'!$C$18/12</f>
        <v>39153.069999999992</v>
      </c>
      <c r="O566" s="25">
        <f t="shared" si="525"/>
        <v>11160.82546143035</v>
      </c>
      <c r="P566" s="25">
        <f t="shared" si="526"/>
        <v>27992.244538569641</v>
      </c>
      <c r="Q566" s="25">
        <f t="array" aca="1" ref="Q566" ca="1">INDEX('Isaac 401k'!L:L,MATCH('Retirement Calculator'!A566,'Isaac 401k'!N:N,0),0)</f>
        <v>1778395.7278341779</v>
      </c>
      <c r="R566" s="25">
        <f t="array" aca="1" ref="R566" ca="1">INDEX('Lorri 401b'!L:L,MATCH('Retirement Calculator'!A566,'Lorri 401b'!N:N,0),0)</f>
        <v>1957595.3173738136</v>
      </c>
      <c r="S566" s="25">
        <f t="shared" ca="1" si="527"/>
        <v>3735991.0452079913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3525.4531757812501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7820.4732791855868</v>
      </c>
      <c r="K567" s="25">
        <f t="shared" si="524"/>
        <v>20171.771259384055</v>
      </c>
      <c r="L567" s="25"/>
      <c r="N567" s="25">
        <f>'Combined Retirement'!$C$18/12</f>
        <v>39153.069999999992</v>
      </c>
      <c r="O567" s="25">
        <f t="shared" si="525"/>
        <v>11160.82546143035</v>
      </c>
      <c r="P567" s="25">
        <f t="shared" si="526"/>
        <v>27992.244538569641</v>
      </c>
      <c r="Q567" s="25">
        <f t="array" aca="1" ref="Q567" ca="1">INDEX('Isaac 401k'!L:L,MATCH('Retirement Calculator'!A567,'Isaac 401k'!N:N,0),0)</f>
        <v>1777952.6514489714</v>
      </c>
      <c r="R567" s="25">
        <f t="array" aca="1" ref="R567" ca="1">INDEX('Lorri 401b'!L:L,MATCH('Retirement Calculator'!A567,'Lorri 401b'!N:N,0),0)</f>
        <v>1945496.1442232397</v>
      </c>
      <c r="S567" s="25">
        <f t="shared" ca="1" si="527"/>
        <v>3723448.7956722109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3525.4531757812501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7820.4732791855868</v>
      </c>
      <c r="K568" s="25">
        <f t="shared" si="524"/>
        <v>20171.771259384055</v>
      </c>
      <c r="L568" s="25"/>
      <c r="N568" s="25">
        <f>'Combined Retirement'!$C$18/12</f>
        <v>39153.069999999992</v>
      </c>
      <c r="O568" s="25">
        <f t="shared" si="525"/>
        <v>11160.82546143035</v>
      </c>
      <c r="P568" s="25">
        <f t="shared" si="526"/>
        <v>27992.244538569641</v>
      </c>
      <c r="Q568" s="25">
        <f t="array" aca="1" ref="Q568" ca="1">INDEX('Isaac 401k'!L:L,MATCH('Retirement Calculator'!A568,'Isaac 401k'!N:N,0),0)</f>
        <v>1777507.7289121598</v>
      </c>
      <c r="R568" s="25">
        <f t="array" aca="1" ref="R568" ca="1">INDEX('Lorri 401b'!L:L,MATCH('Retirement Calculator'!A568,'Lorri 401b'!N:N,0),0)</f>
        <v>1933346.5578512051</v>
      </c>
      <c r="S568" s="25">
        <f t="shared" ca="1" si="527"/>
        <v>3710854.2867633649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3525.4531757812501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7820.4732791855868</v>
      </c>
      <c r="K569" s="25">
        <f t="shared" si="524"/>
        <v>20171.771259384055</v>
      </c>
      <c r="L569" s="25"/>
      <c r="N569" s="25">
        <f>'Combined Retirement'!$C$18/12</f>
        <v>39153.069999999992</v>
      </c>
      <c r="O569" s="25">
        <f t="shared" si="525"/>
        <v>11160.82546143035</v>
      </c>
      <c r="P569" s="25">
        <f t="shared" si="526"/>
        <v>27992.244538569641</v>
      </c>
      <c r="Q569" s="25">
        <f t="array" aca="1" ref="Q569" ca="1">INDEX('Isaac 401k'!L:L,MATCH('Retirement Calculator'!A569,'Isaac 401k'!N:N,0),0)</f>
        <v>1777060.9525314448</v>
      </c>
      <c r="R569" s="25">
        <f t="array" aca="1" ref="R569" ca="1">INDEX('Lorri 401b'!L:L,MATCH('Retirement Calculator'!A569,'Lorri 401b'!N:N,0),0)</f>
        <v>1921146.3482026204</v>
      </c>
      <c r="S569" s="25">
        <f t="shared" ca="1" si="527"/>
        <v>3698207.3007340655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3525.4531757812501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7820.4732791855868</v>
      </c>
      <c r="K570" s="25">
        <f t="shared" si="524"/>
        <v>20171.771259384055</v>
      </c>
      <c r="L570" s="25"/>
      <c r="N570" s="25">
        <f>'Combined Retirement'!$C$18/12</f>
        <v>39153.069999999992</v>
      </c>
      <c r="O570" s="25">
        <f t="shared" si="525"/>
        <v>11160.82546143035</v>
      </c>
      <c r="P570" s="25">
        <f t="shared" si="526"/>
        <v>27992.244538569641</v>
      </c>
      <c r="Q570" s="25">
        <f t="array" aca="1" ref="Q570" ca="1">INDEX('Isaac 401k'!L:L,MATCH('Retirement Calculator'!A570,'Isaac 401k'!N:N,0),0)</f>
        <v>1776612.3145824771</v>
      </c>
      <c r="R570" s="25">
        <f t="array" aca="1" ref="R570" ca="1">INDEX('Lorri 401b'!L:L,MATCH('Retirement Calculator'!A570,'Lorri 401b'!N:N,0),0)</f>
        <v>1908895.3043471666</v>
      </c>
      <c r="S570" s="25">
        <f t="shared" ca="1" si="527"/>
        <v>3685507.6189296436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3525.4531757812501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7820.4732791855868</v>
      </c>
      <c r="K571" s="25">
        <f t="shared" si="524"/>
        <v>20171.771259384055</v>
      </c>
      <c r="L571" s="25"/>
      <c r="N571" s="25">
        <f>'Combined Retirement'!$C$18/12</f>
        <v>39153.069999999992</v>
      </c>
      <c r="O571" s="25">
        <f t="shared" si="525"/>
        <v>11160.82546143035</v>
      </c>
      <c r="P571" s="25">
        <f t="shared" si="526"/>
        <v>27992.244538569641</v>
      </c>
      <c r="Q571" s="25">
        <f t="array" aca="1" ref="Q571" ca="1">INDEX('Isaac 401k'!L:L,MATCH('Retirement Calculator'!A571,'Isaac 401k'!N:N,0),0)</f>
        <v>1776161.8073087218</v>
      </c>
      <c r="R571" s="25">
        <f t="array" aca="1" ref="R571" ca="1">INDEX('Lorri 401b'!L:L,MATCH('Retirement Calculator'!A571,'Lorri 401b'!N:N,0),0)</f>
        <v>1896593.2144756482</v>
      </c>
      <c r="S571" s="25">
        <f t="shared" ca="1" si="527"/>
        <v>3672755.0217843698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3525.4531757812501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7820.4732791855868</v>
      </c>
      <c r="K572" s="25">
        <f t="shared" si="524"/>
        <v>20171.771259384055</v>
      </c>
      <c r="L572" s="25"/>
      <c r="N572" s="25">
        <f>'Combined Retirement'!$C$18/12</f>
        <v>39153.069999999992</v>
      </c>
      <c r="O572" s="25">
        <f t="shared" si="525"/>
        <v>11160.82546143035</v>
      </c>
      <c r="P572" s="25">
        <f t="shared" si="526"/>
        <v>27992.244538569641</v>
      </c>
      <c r="Q572" s="25">
        <f t="array" aca="1" ref="Q572" ca="1">INDEX('Isaac 401k'!L:L,MATCH('Retirement Calculator'!A572,'Isaac 401k'!N:N,0),0)</f>
        <v>1775709.422921326</v>
      </c>
      <c r="R572" s="25">
        <f t="array" aca="1" ref="R572" ca="1">INDEX('Lorri 401b'!L:L,MATCH('Retirement Calculator'!A572,'Lorri 401b'!N:N,0),0)</f>
        <v>1884239.8658963321</v>
      </c>
      <c r="S572" s="25">
        <f t="shared" ca="1" si="527"/>
        <v>3659949.2888176581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3525.4531757812501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7820.4732791855868</v>
      </c>
      <c r="K573" s="25">
        <f t="shared" si="524"/>
        <v>20171.771259384055</v>
      </c>
      <c r="L573" s="25"/>
      <c r="N573" s="25">
        <f>'Combined Retirement'!$C$18/12</f>
        <v>39153.069999999992</v>
      </c>
      <c r="O573" s="25">
        <f t="shared" si="525"/>
        <v>11160.82546143035</v>
      </c>
      <c r="P573" s="25">
        <f t="shared" si="526"/>
        <v>27992.244538569641</v>
      </c>
      <c r="Q573" s="25">
        <f t="array" aca="1" ref="Q573" ca="1">INDEX('Isaac 401k'!L:L,MATCH('Retirement Calculator'!A573,'Isaac 401k'!N:N,0),0)</f>
        <v>1775255.1535989826</v>
      </c>
      <c r="R573" s="25">
        <f t="array" aca="1" ref="R573" ca="1">INDEX('Lorri 401b'!L:L,MATCH('Retirement Calculator'!A573,'Lorri 401b'!N:N,0),0)</f>
        <v>1871835.0450312686</v>
      </c>
      <c r="S573" s="25">
        <f t="shared" ca="1" si="527"/>
        <v>3647090.198630251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3525.4531757812501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7820.4732791855868</v>
      </c>
      <c r="K574" s="25">
        <f t="shared" si="524"/>
        <v>20171.771259384055</v>
      </c>
      <c r="L574" s="25"/>
      <c r="N574" s="25">
        <f>'Combined Retirement'!$C$18/12</f>
        <v>39153.069999999992</v>
      </c>
      <c r="O574" s="25">
        <f t="shared" si="525"/>
        <v>11160.82546143035</v>
      </c>
      <c r="P574" s="25">
        <f t="shared" si="526"/>
        <v>27992.244538569641</v>
      </c>
      <c r="Q574" s="25">
        <f t="array" aca="1" ref="Q574" ca="1">INDEX('Isaac 401k'!L:L,MATCH('Retirement Calculator'!A574,'Isaac 401k'!N:N,0),0)</f>
        <v>1774798.9914877962</v>
      </c>
      <c r="R574" s="25">
        <f t="array" aca="1" ref="R574" ca="1">INDEX('Lorri 401b'!L:L,MATCH('Retirement Calculator'!A574,'Lorri 401b'!N:N,0),0)</f>
        <v>1859378.5374126008</v>
      </c>
      <c r="S574" s="25">
        <f t="shared" ca="1" si="527"/>
        <v>3634177.528900397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3525.4531757812501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7820.4732791855868</v>
      </c>
      <c r="K575" s="25">
        <f t="shared" si="524"/>
        <v>20171.771259384055</v>
      </c>
      <c r="L575" s="25"/>
      <c r="N575" s="25">
        <f>'Combined Retirement'!$C$18/12</f>
        <v>39153.069999999992</v>
      </c>
      <c r="O575" s="25">
        <f t="shared" si="525"/>
        <v>11160.82546143035</v>
      </c>
      <c r="P575" s="25">
        <f t="shared" si="526"/>
        <v>27992.244538569641</v>
      </c>
      <c r="Q575" s="25">
        <f t="array" aca="1" ref="Q575" ca="1">INDEX('Isaac 401k'!L:L,MATCH('Retirement Calculator'!A575,'Isaac 401k'!N:N,0),0)</f>
        <v>1774340.9287011465</v>
      </c>
      <c r="R575" s="25">
        <f t="array" aca="1" ref="R575" ca="1">INDEX('Lorri 401b'!L:L,MATCH('Retirement Calculator'!A575,'Lorri 401b'!N:N,0),0)</f>
        <v>1846870.1276788553</v>
      </c>
      <c r="S575" s="25">
        <f t="shared" ca="1" si="527"/>
        <v>3621211.0563800018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3525.4531757812501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7820.4732791855868</v>
      </c>
      <c r="K576" s="25">
        <f t="shared" si="524"/>
        <v>20171.771259384055</v>
      </c>
      <c r="L576" s="25"/>
      <c r="N576" s="25">
        <f>'Combined Retirement'!$C$18/12</f>
        <v>39153.069999999992</v>
      </c>
      <c r="O576" s="25">
        <f t="shared" si="525"/>
        <v>11160.82546143035</v>
      </c>
      <c r="P576" s="25">
        <f t="shared" si="526"/>
        <v>27992.244538569641</v>
      </c>
      <c r="Q576" s="25">
        <f t="array" aca="1" ref="Q576" ca="1">INDEX('Isaac 401k'!L:L,MATCH('Retirement Calculator'!A576,'Isaac 401k'!N:N,0),0)</f>
        <v>1773880.9573195523</v>
      </c>
      <c r="R576" s="25">
        <f t="array" aca="1" ref="R576" ca="1">INDEX('Lorri 401b'!L:L,MATCH('Retirement Calculator'!A576,'Lorri 401b'!N:N,0),0)</f>
        <v>1834309.5995712192</v>
      </c>
      <c r="S576" s="25">
        <f t="shared" ca="1" si="527"/>
        <v>3608190.5568907717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3525.4531757812501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7820.4732791855868</v>
      </c>
      <c r="K577" s="25">
        <f t="shared" si="524"/>
        <v>20171.771259384055</v>
      </c>
      <c r="L577" s="25"/>
      <c r="N577" s="25">
        <f>'Combined Retirement'!$C$18/12</f>
        <v>39153.069999999992</v>
      </c>
      <c r="O577" s="25">
        <f t="shared" si="525"/>
        <v>11160.82546143035</v>
      </c>
      <c r="P577" s="25">
        <f t="shared" si="526"/>
        <v>27992.244538569641</v>
      </c>
      <c r="Q577" s="25">
        <f t="array" aca="1" ref="Q577" ca="1">INDEX('Isaac 401k'!L:L,MATCH('Retirement Calculator'!A577,'Isaac 401k'!N:N,0),0)</f>
        <v>1773419.0693905349</v>
      </c>
      <c r="R577" s="25">
        <f t="array" aca="1" ref="R577" ca="1">INDEX('Lorri 401b'!L:L,MATCH('Retirement Calculator'!A577,'Lorri 401b'!N:N,0),0)</f>
        <v>1821696.7359298011</v>
      </c>
      <c r="S577" s="25">
        <f t="shared" ca="1" si="527"/>
        <v>3595115.805320336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3525.4531757812501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7820.4732791855868</v>
      </c>
      <c r="K578" s="25">
        <f t="shared" si="524"/>
        <v>20171.771259384055</v>
      </c>
      <c r="L578" s="25"/>
      <c r="N578" s="25">
        <f>'Combined Retirement'!$C$18/12</f>
        <v>39153.069999999992</v>
      </c>
      <c r="O578" s="25">
        <f t="shared" si="525"/>
        <v>11160.82546143035</v>
      </c>
      <c r="P578" s="25">
        <f t="shared" si="526"/>
        <v>27992.244538569641</v>
      </c>
      <c r="Q578" s="25">
        <f t="array" aca="1" ref="Q578" ca="1">INDEX('Isaac 401k'!L:L,MATCH('Retirement Calculator'!A578,'Isaac 401k'!N:N,0),0)</f>
        <v>1772955.25692848</v>
      </c>
      <c r="R578" s="25">
        <f t="array" aca="1" ref="R578" ca="1">INDEX('Lorri 401b'!L:L,MATCH('Retirement Calculator'!A578,'Lorri 401b'!N:N,0),0)</f>
        <v>1809031.3186898772</v>
      </c>
      <c r="S578" s="25">
        <f t="shared" ca="1" si="527"/>
        <v>3581986.5756183574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3525.4531757812501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7820.4732791855868</v>
      </c>
      <c r="K579" s="25">
        <f t="shared" si="524"/>
        <v>20171.771259384055</v>
      </c>
      <c r="L579" s="25"/>
      <c r="N579" s="25">
        <f>'Combined Retirement'!$C$18/12</f>
        <v>39153.069999999992</v>
      </c>
      <c r="O579" s="25">
        <f t="shared" si="525"/>
        <v>11160.82546143035</v>
      </c>
      <c r="P579" s="25">
        <f t="shared" si="526"/>
        <v>27992.244538569641</v>
      </c>
      <c r="Q579" s="25">
        <f t="array" aca="1" ref="Q579" ca="1">INDEX('Isaac 401k'!L:L,MATCH('Retirement Calculator'!A579,'Isaac 401k'!N:N,0),0)</f>
        <v>1772489.5119144998</v>
      </c>
      <c r="R579" s="25">
        <f t="array" aca="1" ref="R579" ca="1">INDEX('Lorri 401b'!L:L,MATCH('Retirement Calculator'!A579,'Lorri 401b'!N:N,0),0)</f>
        <v>1796313.1288781203</v>
      </c>
      <c r="S579" s="25">
        <f t="shared" ca="1" si="527"/>
        <v>3568802.6407926204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3525.4531757812501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7820.4732791855868</v>
      </c>
      <c r="K580" s="25">
        <f t="shared" si="524"/>
        <v>20171.771259384055</v>
      </c>
      <c r="L580" s="25"/>
      <c r="N580" s="25">
        <f>'Combined Retirement'!$C$18/12</f>
        <v>39153.069999999992</v>
      </c>
      <c r="O580" s="25">
        <f t="shared" si="525"/>
        <v>11160.82546143035</v>
      </c>
      <c r="P580" s="25">
        <f t="shared" si="526"/>
        <v>27992.244538569641</v>
      </c>
      <c r="Q580" s="25">
        <f t="array" aca="1" ref="Q580" ca="1">INDEX('Isaac 401k'!L:L,MATCH('Retirement Calculator'!A580,'Isaac 401k'!N:N,0),0)</f>
        <v>1772021.8262962946</v>
      </c>
      <c r="R580" s="25">
        <f t="array" aca="1" ref="R580" ca="1">INDEX('Lorri 401b'!L:L,MATCH('Retirement Calculator'!A580,'Lorri 401b'!N:N,0),0)</f>
        <v>1783541.9466088144</v>
      </c>
      <c r="S580" s="25">
        <f t="shared" ca="1" si="527"/>
        <v>3555563.772905109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3525.4531757812501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7820.4732791855868</v>
      </c>
      <c r="K581" s="25">
        <f t="shared" si="524"/>
        <v>20171.771259384055</v>
      </c>
      <c r="L581" s="25"/>
      <c r="N581" s="25">
        <f>'Combined Retirement'!$C$18/12</f>
        <v>39153.069999999992</v>
      </c>
      <c r="O581" s="25">
        <f t="shared" si="525"/>
        <v>11160.82546143035</v>
      </c>
      <c r="P581" s="25">
        <f t="shared" si="526"/>
        <v>27992.244538569641</v>
      </c>
      <c r="Q581" s="25">
        <f t="array" aca="1" ref="Q581" ca="1">INDEX('Isaac 401k'!L:L,MATCH('Retirement Calculator'!A581,'Isaac 401k'!N:N,0),0)</f>
        <v>1771552.1919880137</v>
      </c>
      <c r="R581" s="25">
        <f t="array" aca="1" ref="R581" ca="1">INDEX('Lorri 401b'!L:L,MATCH('Retirement Calculator'!A581,'Lorri 401b'!N:N,0),0)</f>
        <v>1770717.551080053</v>
      </c>
      <c r="S581" s="25">
        <f t="shared" ca="1" si="527"/>
        <v>3542269.7430680664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3525.4531757812501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7820.4732791855868</v>
      </c>
      <c r="K582" s="25">
        <f t="shared" si="524"/>
        <v>20171.771259384055</v>
      </c>
      <c r="L582" s="25"/>
      <c r="N582" s="25">
        <f>'Combined Retirement'!$C$18/12</f>
        <v>39153.069999999992</v>
      </c>
      <c r="O582" s="25">
        <f t="shared" si="525"/>
        <v>11160.82546143035</v>
      </c>
      <c r="P582" s="25">
        <f t="shared" si="526"/>
        <v>27992.244538569641</v>
      </c>
      <c r="Q582" s="25">
        <f t="array" aca="1" ref="Q582" ca="1">INDEX('Isaac 401k'!L:L,MATCH('Retirement Calculator'!A582,'Isaac 401k'!N:N,0),0)</f>
        <v>1771080.600870115</v>
      </c>
      <c r="R582" s="25">
        <f t="array" aca="1" ref="R582" ca="1">INDEX('Lorri 401b'!L:L,MATCH('Retirement Calculator'!A582,'Lorri 401b'!N:N,0),0)</f>
        <v>1757839.7205699217</v>
      </c>
      <c r="S582" s="25">
        <f t="shared" ca="1" si="527"/>
        <v>3528920.3214400364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3525.4531757812501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7820.4732791855868</v>
      </c>
      <c r="K583" s="25">
        <f t="shared" si="524"/>
        <v>20171.771259384055</v>
      </c>
      <c r="L583" s="25"/>
      <c r="N583" s="25">
        <f>'Combined Retirement'!$C$18/12</f>
        <v>39153.069999999992</v>
      </c>
      <c r="O583" s="25">
        <f t="shared" si="525"/>
        <v>11160.82546143035</v>
      </c>
      <c r="P583" s="25">
        <f t="shared" si="526"/>
        <v>27992.244538569641</v>
      </c>
      <c r="Q583" s="25">
        <f t="array" aca="1" ref="Q583" ca="1">INDEX('Isaac 401k'!L:L,MATCH('Retirement Calculator'!A583,'Isaac 401k'!N:N,0),0)</f>
        <v>1770607.0447892249</v>
      </c>
      <c r="R583" s="25">
        <f t="array" aca="1" ref="R583" ca="1">INDEX('Lorri 401b'!L:L,MATCH('Retirement Calculator'!A583,'Lorri 401b'!N:N,0),0)</f>
        <v>1744908.2324326648</v>
      </c>
      <c r="S583" s="25">
        <f t="shared" ca="1" si="527"/>
        <v>3515515.2772218897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3525.4531757812501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7820.4732791855868</v>
      </c>
      <c r="K584" s="25">
        <f t="shared" si="524"/>
        <v>20171.771259384055</v>
      </c>
      <c r="L584" s="25"/>
      <c r="N584" s="25">
        <f>'Combined Retirement'!$C$18/12</f>
        <v>39153.069999999992</v>
      </c>
      <c r="O584" s="25">
        <f t="shared" si="525"/>
        <v>11160.82546143035</v>
      </c>
      <c r="P584" s="25">
        <f t="shared" si="526"/>
        <v>27992.244538569641</v>
      </c>
      <c r="Q584" s="25">
        <f t="array" aca="1" ref="Q584" ca="1">INDEX('Isaac 401k'!L:L,MATCH('Retirement Calculator'!A584,'Isaac 401k'!N:N,0),0)</f>
        <v>1770131.5155579979</v>
      </c>
      <c r="R584" s="25">
        <f t="array" aca="1" ref="R584" ca="1">INDEX('Lorri 401b'!L:L,MATCH('Retirement Calculator'!A584,'Lorri 401b'!N:N,0),0)</f>
        <v>1731922.8630948362</v>
      </c>
      <c r="S584" s="25">
        <f t="shared" ca="1" si="527"/>
        <v>3502054.3786528343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3525.4531757812501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7820.4732791855868</v>
      </c>
      <c r="K585" s="25">
        <f t="shared" si="524"/>
        <v>20171.771259384055</v>
      </c>
      <c r="L585" s="25"/>
      <c r="N585" s="25">
        <f>'Combined Retirement'!$C$18/12</f>
        <v>39153.069999999992</v>
      </c>
      <c r="O585" s="25">
        <f t="shared" si="525"/>
        <v>11160.82546143035</v>
      </c>
      <c r="P585" s="25">
        <f t="shared" si="526"/>
        <v>27992.244538569641</v>
      </c>
      <c r="Q585" s="25">
        <f t="array" aca="1" ref="Q585" ca="1">INDEX('Isaac 401k'!L:L,MATCH('Retirement Calculator'!A585,'Isaac 401k'!N:N,0),0)</f>
        <v>1769654.0049549739</v>
      </c>
      <c r="R585" s="25">
        <f t="array" aca="1" ref="R585" ca="1">INDEX('Lorri 401b'!L:L,MATCH('Retirement Calculator'!A585,'Lorri 401b'!N:N,0),0)</f>
        <v>1718883.3880514333</v>
      </c>
      <c r="S585" s="25">
        <f t="shared" ca="1" si="527"/>
        <v>3488537.3930064072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3525.4531757812501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7820.4732791855868</v>
      </c>
      <c r="K586" s="25">
        <f t="shared" si="524"/>
        <v>20171.771259384055</v>
      </c>
      <c r="L586" s="25"/>
      <c r="N586" s="25">
        <f>'Combined Retirement'!$C$18/12</f>
        <v>39153.069999999992</v>
      </c>
      <c r="O586" s="25">
        <f t="shared" si="525"/>
        <v>11160.82546143035</v>
      </c>
      <c r="P586" s="25">
        <f t="shared" si="526"/>
        <v>27992.244538569641</v>
      </c>
      <c r="Q586" s="25">
        <f t="array" aca="1" ref="Q586" ca="1">INDEX('Isaac 401k'!L:L,MATCH('Retirement Calculator'!A586,'Isaac 401k'!N:N,0),0)</f>
        <v>1769174.5047244374</v>
      </c>
      <c r="R586" s="25">
        <f t="array" aca="1" ref="R586" ca="1">INDEX('Lorri 401b'!L:L,MATCH('Retirement Calculator'!A586,'Lorri 401b'!N:N,0),0)</f>
        <v>1705789.5818620161</v>
      </c>
      <c r="S586" s="25">
        <f t="shared" ca="1" si="527"/>
        <v>3474964.0865864535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3525.4531757812501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7820.4732791855868</v>
      </c>
      <c r="K587" s="25">
        <f t="shared" si="524"/>
        <v>20171.771259384055</v>
      </c>
      <c r="L587" s="25"/>
      <c r="N587" s="25">
        <f>'Combined Retirement'!$C$18/12</f>
        <v>39153.069999999992</v>
      </c>
      <c r="O587" s="25">
        <f t="shared" si="525"/>
        <v>11160.82546143035</v>
      </c>
      <c r="P587" s="25">
        <f t="shared" si="526"/>
        <v>27992.244538569641</v>
      </c>
      <c r="Q587" s="25">
        <f t="array" aca="1" ref="Q587" ca="1">INDEX('Isaac 401k'!L:L,MATCH('Retirement Calculator'!A587,'Isaac 401k'!N:N,0),0)</f>
        <v>1768693.0065762736</v>
      </c>
      <c r="R587" s="25">
        <f t="array" aca="1" ref="R587" ca="1">INDEX('Lorri 401b'!L:L,MATCH('Retirement Calculator'!A587,'Lorri 401b'!N:N,0),0)</f>
        <v>1692641.2181468098</v>
      </c>
      <c r="S587" s="25">
        <f t="shared" ca="1" si="527"/>
        <v>3461334.2247230834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3525.4531757812501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7820.4732791855868</v>
      </c>
      <c r="K588" s="25">
        <f t="shared" si="524"/>
        <v>20171.771259384055</v>
      </c>
      <c r="L588" s="25"/>
      <c r="N588" s="25">
        <f>'Combined Retirement'!$C$18/12</f>
        <v>39153.069999999992</v>
      </c>
      <c r="O588" s="25">
        <f t="shared" si="525"/>
        <v>11160.82546143035</v>
      </c>
      <c r="P588" s="25">
        <f t="shared" si="526"/>
        <v>27992.244538569641</v>
      </c>
      <c r="Q588" s="25">
        <f t="array" aca="1" ref="Q588" ca="1">INDEX('Isaac 401k'!L:L,MATCH('Retirement Calculator'!A588,'Isaac 401k'!N:N,0),0)</f>
        <v>1768209.502185826</v>
      </c>
      <c r="R588" s="25">
        <f t="array" aca="1" ref="R588" ca="1">INDEX('Lorri 401b'!L:L,MATCH('Retirement Calculator'!A588,'Lorri 401b'!N:N,0),0)</f>
        <v>1679438.0695827901</v>
      </c>
      <c r="S588" s="25">
        <f t="shared" ca="1" si="527"/>
        <v>3447647.5717686163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3525.4531757812501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7820.4732791855868</v>
      </c>
      <c r="K589" s="25">
        <f t="shared" si="524"/>
        <v>20171.771259384055</v>
      </c>
      <c r="L589" s="25"/>
      <c r="N589" s="25">
        <f>'Combined Retirement'!$C$18/12</f>
        <v>39153.069999999992</v>
      </c>
      <c r="O589" s="25">
        <f t="shared" si="525"/>
        <v>11160.82546143035</v>
      </c>
      <c r="P589" s="25">
        <f t="shared" si="526"/>
        <v>27992.244538569641</v>
      </c>
      <c r="Q589" s="25">
        <f t="array" aca="1" ref="Q589" ca="1">INDEX('Isaac 401k'!L:L,MATCH('Retirement Calculator'!A589,'Isaac 401k'!N:N,0),0)</f>
        <v>1767723.9831937514</v>
      </c>
      <c r="R589" s="25">
        <f t="array" aca="1" ref="R589" ca="1">INDEX('Lorri 401b'!L:L,MATCH('Retirement Calculator'!A589,'Lorri 401b'!N:N,0),0)</f>
        <v>1666179.9078997537</v>
      </c>
      <c r="S589" s="25">
        <f t="shared" ca="1" si="527"/>
        <v>3433903.8910935051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3525.4531757812501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7820.4732791855868</v>
      </c>
      <c r="K590" s="25">
        <f t="shared" si="524"/>
        <v>20171.771259384055</v>
      </c>
      <c r="L590" s="25"/>
      <c r="N590" s="25">
        <f>'Combined Retirement'!$C$18/12</f>
        <v>39153.069999999992</v>
      </c>
      <c r="O590" s="25">
        <f t="shared" si="525"/>
        <v>11160.82546143035</v>
      </c>
      <c r="P590" s="25">
        <f t="shared" si="526"/>
        <v>27992.244538569641</v>
      </c>
      <c r="Q590" s="25">
        <f t="array" aca="1" ref="Q590" ca="1">INDEX('Isaac 401k'!L:L,MATCH('Retirement Calculator'!A590,'Isaac 401k'!N:N,0),0)</f>
        <v>1767236.4412058764</v>
      </c>
      <c r="R590" s="25">
        <f t="array" aca="1" ref="R590" ca="1">INDEX('Lorri 401b'!L:L,MATCH('Retirement Calculator'!A590,'Lorri 401b'!N:N,0),0)</f>
        <v>1652866.5038763713</v>
      </c>
      <c r="S590" s="25">
        <f t="shared" ca="1" si="527"/>
        <v>3420102.9450822477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3525.4531757812501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7820.4732791855868</v>
      </c>
      <c r="K591" s="25">
        <f t="shared" si="524"/>
        <v>20171.771259384055</v>
      </c>
      <c r="L591" s="25"/>
      <c r="N591" s="25">
        <f>'Combined Retirement'!$C$18/12</f>
        <v>39153.069999999992</v>
      </c>
      <c r="O591" s="25">
        <f t="shared" si="525"/>
        <v>11160.82546143035</v>
      </c>
      <c r="P591" s="25">
        <f t="shared" si="526"/>
        <v>27992.244538569641</v>
      </c>
      <c r="Q591" s="25">
        <f t="array" aca="1" ref="Q591" ca="1">INDEX('Isaac 401k'!L:L,MATCH('Retirement Calculator'!A591,'Isaac 401k'!N:N,0),0)</f>
        <v>1766746.867793052</v>
      </c>
      <c r="R591" s="25">
        <f t="array" aca="1" ref="R591" ca="1">INDEX('Lorri 401b'!L:L,MATCH('Retirement Calculator'!A591,'Lorri 401b'!N:N,0),0)</f>
        <v>1639497.6273362248</v>
      </c>
      <c r="S591" s="25">
        <f t="shared" ca="1" si="527"/>
        <v>3406244.495129277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3525.4531757812501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7820.4732791855868</v>
      </c>
      <c r="K592" s="25">
        <f t="shared" si="524"/>
        <v>20171.771259384055</v>
      </c>
      <c r="L592" s="25"/>
      <c r="N592" s="25">
        <f>'Combined Retirement'!$C$18/12</f>
        <v>39153.069999999992</v>
      </c>
      <c r="O592" s="25">
        <f t="shared" si="525"/>
        <v>11160.82546143035</v>
      </c>
      <c r="P592" s="25">
        <f t="shared" si="526"/>
        <v>27992.244538569641</v>
      </c>
      <c r="Q592" s="25">
        <f t="array" aca="1" ref="Q592" ca="1">INDEX('Isaac 401k'!L:L,MATCH('Retirement Calculator'!A592,'Isaac 401k'!N:N,0),0)</f>
        <v>1766255.2544910074</v>
      </c>
      <c r="R592" s="25">
        <f t="array" aca="1" ref="R592" ca="1">INDEX('Lorri 401b'!L:L,MATCH('Retirement Calculator'!A592,'Lorri 401b'!N:N,0),0)</f>
        <v>1626073.0471438277</v>
      </c>
      <c r="S592" s="25">
        <f t="shared" ca="1" si="527"/>
        <v>3392328.3016348351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3525.4531757812501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7820.4732791855868</v>
      </c>
      <c r="K593" s="25">
        <f t="shared" si="524"/>
        <v>20171.771259384055</v>
      </c>
      <c r="L593" s="25"/>
      <c r="N593" s="25">
        <f>'Combined Retirement'!$C$18/12</f>
        <v>39153.069999999992</v>
      </c>
      <c r="O593" s="25">
        <f t="shared" si="525"/>
        <v>11160.82546143035</v>
      </c>
      <c r="P593" s="25">
        <f t="shared" si="526"/>
        <v>27992.244538569641</v>
      </c>
      <c r="Q593" s="25">
        <f t="array" aca="1" ref="Q593" ca="1">INDEX('Isaac 401k'!L:L,MATCH('Retirement Calculator'!A593,'Isaac 401k'!N:N,0),0)</f>
        <v>1765761.5928002044</v>
      </c>
      <c r="R593" s="25">
        <f t="array" aca="1" ref="R593" ca="1">INDEX('Lorri 401b'!L:L,MATCH('Retirement Calculator'!A593,'Lorri 401b'!N:N,0),0)</f>
        <v>1612592.5312006287</v>
      </c>
      <c r="S593" s="25">
        <f t="shared" ca="1" si="527"/>
        <v>3378354.1240008334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3525.4531757812501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7820.4732791855868</v>
      </c>
      <c r="K594" s="25">
        <f t="shared" si="524"/>
        <v>20171.771259384055</v>
      </c>
      <c r="L594" s="25"/>
      <c r="N594" s="25">
        <f>'Combined Retirement'!$C$18/12</f>
        <v>39153.069999999992</v>
      </c>
      <c r="O594" s="25">
        <f t="shared" si="525"/>
        <v>11160.82546143035</v>
      </c>
      <c r="P594" s="25">
        <f t="shared" si="526"/>
        <v>27992.244538569641</v>
      </c>
      <c r="Q594" s="25">
        <f t="array" aca="1" ref="Q594" ca="1">INDEX('Isaac 401k'!L:L,MATCH('Retirement Calculator'!A594,'Isaac 401k'!N:N,0),0)</f>
        <v>1765265.8741856897</v>
      </c>
      <c r="R594" s="25">
        <f t="array" aca="1" ref="R594" ca="1">INDEX('Lorri 401b'!L:L,MATCH('Retirement Calculator'!A594,'Lorri 401b'!N:N,0),0)</f>
        <v>1599055.846441</v>
      </c>
      <c r="S594" s="25">
        <f t="shared" ca="1" si="527"/>
        <v>3364321.7206266895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3525.4531757812501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7820.4732791855868</v>
      </c>
      <c r="K595" s="25">
        <f t="shared" si="524"/>
        <v>20171.771259384055</v>
      </c>
      <c r="L595" s="25"/>
      <c r="N595" s="25">
        <f>'Combined Retirement'!$C$18/12</f>
        <v>39153.069999999992</v>
      </c>
      <c r="O595" s="25">
        <f t="shared" si="525"/>
        <v>11160.82546143035</v>
      </c>
      <c r="P595" s="25">
        <f t="shared" si="526"/>
        <v>27992.244538569641</v>
      </c>
      <c r="Q595" s="25">
        <f t="array" aca="1" ref="Q595" ca="1">INDEX('Isaac 401k'!L:L,MATCH('Retirement Calculator'!A595,'Isaac 401k'!N:N,0),0)</f>
        <v>1764768.0900769478</v>
      </c>
      <c r="R595" s="25">
        <f t="array" aca="1" ref="R595" ca="1">INDEX('Lorri 401b'!L:L,MATCH('Retirement Calculator'!A595,'Lorri 401b'!N:N,0),0)</f>
        <v>1585462.758828206</v>
      </c>
      <c r="S595" s="25">
        <f t="shared" ca="1" si="527"/>
        <v>3350230.8489051536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3525.4531757812501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7820.4732791855868</v>
      </c>
      <c r="K596" s="25">
        <f t="shared" si="524"/>
        <v>20171.771259384055</v>
      </c>
      <c r="L596" s="25"/>
      <c r="N596" s="25">
        <f>'Combined Retirement'!$C$18/12</f>
        <v>39153.069999999992</v>
      </c>
      <c r="O596" s="25">
        <f t="shared" si="525"/>
        <v>11160.82546143035</v>
      </c>
      <c r="P596" s="25">
        <f t="shared" si="526"/>
        <v>27992.244538569641</v>
      </c>
      <c r="Q596" s="25">
        <f t="array" aca="1" ref="Q596" ca="1">INDEX('Isaac 401k'!L:L,MATCH('Retirement Calculator'!A596,'Isaac 401k'!N:N,0),0)</f>
        <v>1764268.231867753</v>
      </c>
      <c r="R596" s="25">
        <f t="array" aca="1" ref="R596" ca="1">INDEX('Lorri 401b'!L:L,MATCH('Retirement Calculator'!A596,'Lorri 401b'!N:N,0),0)</f>
        <v>1571813.0333503587</v>
      </c>
      <c r="S596" s="25">
        <f t="shared" ca="1" si="527"/>
        <v>3336081.2652181117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3525.4531757812501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7820.4732791855868</v>
      </c>
      <c r="K597" s="25">
        <f t="shared" si="524"/>
        <v>20171.771259384055</v>
      </c>
      <c r="L597" s="25"/>
      <c r="N597" s="25">
        <f>'Combined Retirement'!$C$18/12</f>
        <v>39153.069999999992</v>
      </c>
      <c r="O597" s="25">
        <f t="shared" si="525"/>
        <v>11160.82546143035</v>
      </c>
      <c r="P597" s="25">
        <f t="shared" si="526"/>
        <v>27992.244538569641</v>
      </c>
      <c r="Q597" s="25">
        <f t="array" aca="1" ref="Q597" ca="1">INDEX('Isaac 401k'!L:L,MATCH('Retirement Calculator'!A597,'Isaac 401k'!N:N,0),0)</f>
        <v>1763766.2909160198</v>
      </c>
      <c r="R597" s="25">
        <f t="array" aca="1" ref="R597" ca="1">INDEX('Lorri 401b'!L:L,MATCH('Retirement Calculator'!A597,'Lorri 401b'!N:N,0),0)</f>
        <v>1558106.4340163537</v>
      </c>
      <c r="S597" s="25">
        <f t="shared" ca="1" si="527"/>
        <v>3321872.7249323735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3525.4531757812501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7820.4732791855868</v>
      </c>
      <c r="K598" s="25">
        <f t="shared" si="524"/>
        <v>20171.771259384055</v>
      </c>
      <c r="L598" s="25"/>
      <c r="N598" s="25">
        <f>'Combined Retirement'!$C$18/12</f>
        <v>39153.069999999992</v>
      </c>
      <c r="O598" s="25">
        <f t="shared" si="525"/>
        <v>11160.82546143035</v>
      </c>
      <c r="P598" s="25">
        <f t="shared" si="526"/>
        <v>27992.244538569641</v>
      </c>
      <c r="Q598" s="25">
        <f t="array" aca="1" ref="Q598" ca="1">INDEX('Isaac 401k'!L:L,MATCH('Retirement Calculator'!A598,'Isaac 401k'!N:N,0),0)</f>
        <v>1763262.2585436543</v>
      </c>
      <c r="R598" s="25">
        <f t="array" aca="1" ref="R598" ca="1">INDEX('Lorri 401b'!L:L,MATCH('Retirement Calculator'!A598,'Lorri 401b'!N:N,0),0)</f>
        <v>1544342.7238517904</v>
      </c>
      <c r="S598" s="25">
        <f t="shared" ca="1" si="527"/>
        <v>3307604.982395445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3525.4531757812501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7820.4732791855868</v>
      </c>
      <c r="K599" s="25">
        <f t="shared" si="524"/>
        <v>20171.771259384055</v>
      </c>
      <c r="L599" s="25"/>
      <c r="N599" s="25">
        <f>'Combined Retirement'!$C$18/12</f>
        <v>39153.069999999992</v>
      </c>
      <c r="O599" s="25">
        <f t="shared" si="525"/>
        <v>11160.82546143035</v>
      </c>
      <c r="P599" s="25">
        <f t="shared" si="526"/>
        <v>27992.244538569641</v>
      </c>
      <c r="Q599" s="25">
        <f t="array" aca="1" ref="Q599" ca="1">INDEX('Isaac 401k'!L:L,MATCH('Retirement Calculator'!A599,'Isaac 401k'!N:N,0),0)</f>
        <v>1762756.1260364039</v>
      </c>
      <c r="R599" s="25">
        <f t="array" aca="1" ref="R599" ca="1">INDEX('Lorri 401b'!L:L,MATCH('Retirement Calculator'!A599,'Lorri 401b'!N:N,0),0)</f>
        <v>1530521.6648948747</v>
      </c>
      <c r="S599" s="25">
        <f t="shared" ca="1" si="527"/>
        <v>3293277.7909312788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3525.4531757812501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7820.4732791855868</v>
      </c>
      <c r="K600" s="25">
        <f t="shared" si="524"/>
        <v>20171.771259384055</v>
      </c>
      <c r="L600" s="25"/>
      <c r="N600" s="25">
        <f>'Combined Retirement'!$C$18/12</f>
        <v>39153.069999999992</v>
      </c>
      <c r="O600" s="25">
        <f t="shared" si="525"/>
        <v>11160.82546143035</v>
      </c>
      <c r="P600" s="25">
        <f t="shared" si="526"/>
        <v>27992.244538569641</v>
      </c>
      <c r="Q600" s="25">
        <f t="array" aca="1" ref="Q600" ca="1">INDEX('Isaac 401k'!L:L,MATCH('Retirement Calculator'!A600,'Isaac 401k'!N:N,0),0)</f>
        <v>1762247.8846437067</v>
      </c>
      <c r="R600" s="25">
        <f t="array" aca="1" ref="R600" ca="1">INDEX('Lorri 401b'!L:L,MATCH('Retirement Calculator'!A600,'Lorri 401b'!N:N,0),0)</f>
        <v>1516643.0181923052</v>
      </c>
      <c r="S600" s="25">
        <f t="shared" ca="1" si="527"/>
        <v>3278890.9028360117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3525.4531757812501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7820.4732791855868</v>
      </c>
      <c r="K601" s="25">
        <f t="shared" si="524"/>
        <v>20171.771259384055</v>
      </c>
      <c r="L601" s="25"/>
      <c r="N601" s="25">
        <f>'Combined Retirement'!$C$18/12</f>
        <v>39153.069999999992</v>
      </c>
      <c r="O601" s="25">
        <f t="shared" si="525"/>
        <v>11160.82546143035</v>
      </c>
      <c r="P601" s="25">
        <f t="shared" si="526"/>
        <v>27992.244538569641</v>
      </c>
      <c r="Q601" s="25">
        <f t="array" aca="1" ref="Q601" ca="1">INDEX('Isaac 401k'!L:L,MATCH('Retirement Calculator'!A601,'Isaac 401k'!N:N,0),0)</f>
        <v>1761737.5255785401</v>
      </c>
      <c r="R601" s="25">
        <f t="array" aca="1" ref="R601" ca="1">INDEX('Lorri 401b'!L:L,MATCH('Retirement Calculator'!A601,'Lorri 401b'!N:N,0),0)</f>
        <v>1502706.5437951416</v>
      </c>
      <c r="S601" s="25">
        <f t="shared" ca="1" si="527"/>
        <v>3264444.0693736817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3525.4531757812501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7820.4732791855868</v>
      </c>
      <c r="K602" s="25">
        <f t="shared" si="524"/>
        <v>20171.771259384055</v>
      </c>
      <c r="L602" s="25"/>
      <c r="N602" s="25">
        <f>'Combined Retirement'!$C$18/12</f>
        <v>39153.069999999992</v>
      </c>
      <c r="O602" s="25">
        <f t="shared" si="525"/>
        <v>11160.82546143035</v>
      </c>
      <c r="P602" s="25">
        <f t="shared" si="526"/>
        <v>27992.244538569641</v>
      </c>
      <c r="Q602" s="25">
        <f t="array" aca="1" ref="Q602" ca="1">INDEX('Isaac 401k'!L:L,MATCH('Retirement Calculator'!A602,'Isaac 401k'!N:N,0),0)</f>
        <v>1761225.0400172684</v>
      </c>
      <c r="R602" s="25">
        <f t="array" aca="1" ref="R602" ca="1">INDEX('Lorri 401b'!L:L,MATCH('Retirement Calculator'!A602,'Lorri 401b'!N:N,0),0)</f>
        <v>1488712.0007546565</v>
      </c>
      <c r="S602" s="25">
        <f t="shared" ca="1" si="527"/>
        <v>3249937.0407719249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3525.4531757812501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7820.4732791855868</v>
      </c>
      <c r="K603" s="25">
        <f t="shared" si="524"/>
        <v>20171.771259384055</v>
      </c>
      <c r="L603" s="25"/>
      <c r="N603" s="25">
        <f>'Combined Retirement'!$C$18/12</f>
        <v>39153.069999999992</v>
      </c>
      <c r="O603" s="25">
        <f t="shared" si="525"/>
        <v>11160.82546143035</v>
      </c>
      <c r="P603" s="25">
        <f t="shared" si="526"/>
        <v>27992.244538569641</v>
      </c>
      <c r="Q603" s="25">
        <f t="array" aca="1" ref="Q603" ca="1">INDEX('Isaac 401k'!L:L,MATCH('Retirement Calculator'!A603,'Isaac 401k'!N:N,0),0)</f>
        <v>1760710.4190994916</v>
      </c>
      <c r="R603" s="25">
        <f t="array" aca="1" ref="R603" ca="1">INDEX('Lorri 401b'!L:L,MATCH('Retirement Calculator'!A603,'Lorri 401b'!N:N,0),0)</f>
        <v>1474659.1471181696</v>
      </c>
      <c r="S603" s="25">
        <f t="shared" ca="1" si="527"/>
        <v>3235369.5662176609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3525.4531757812501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7820.4732791855868</v>
      </c>
      <c r="K604" s="25">
        <f t="shared" si="524"/>
        <v>20171.771259384055</v>
      </c>
      <c r="L604" s="25"/>
      <c r="N604" s="25">
        <f>'Combined Retirement'!$C$18/12</f>
        <v>39153.069999999992</v>
      </c>
      <c r="O604" s="25">
        <f t="shared" si="525"/>
        <v>11160.82546143035</v>
      </c>
      <c r="P604" s="25">
        <f t="shared" si="526"/>
        <v>27992.244538569641</v>
      </c>
      <c r="Q604" s="25">
        <f t="array" aca="1" ref="Q604" ca="1">INDEX('Isaac 401k'!L:L,MATCH('Retirement Calculator'!A604,'Isaac 401k'!N:N,0),0)</f>
        <v>1760193.6539278906</v>
      </c>
      <c r="R604" s="25">
        <f t="array" aca="1" ref="R604" ca="1">INDEX('Lorri 401b'!L:L,MATCH('Retirement Calculator'!A604,'Lorri 401b'!N:N,0),0)</f>
        <v>1460547.7399248639</v>
      </c>
      <c r="S604" s="25">
        <f t="shared" ca="1" si="527"/>
        <v>3220741.3938527545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3525.4531757812501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7820.4732791855868</v>
      </c>
      <c r="K605" s="25">
        <f t="shared" si="524"/>
        <v>20171.771259384055</v>
      </c>
      <c r="L605" s="25"/>
      <c r="N605" s="25">
        <f>'Combined Retirement'!$C$18/12</f>
        <v>39153.069999999992</v>
      </c>
      <c r="O605" s="25">
        <f t="shared" si="525"/>
        <v>11160.82546143035</v>
      </c>
      <c r="P605" s="25">
        <f t="shared" si="526"/>
        <v>27992.244538569641</v>
      </c>
      <c r="Q605" s="25">
        <f t="array" aca="1" ref="Q605" ca="1">INDEX('Isaac 401k'!L:L,MATCH('Retirement Calculator'!A605,'Isaac 401k'!N:N,0),0)</f>
        <v>1759674.7355680745</v>
      </c>
      <c r="R605" s="25">
        <f t="array" aca="1" ref="R605" ca="1">INDEX('Lorri 401b'!L:L,MATCH('Retirement Calculator'!A605,'Lorri 401b'!N:N,0),0)</f>
        <v>1446377.5352015861</v>
      </c>
      <c r="S605" s="25">
        <f t="shared" ca="1" si="527"/>
        <v>3206052.2707696604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3525.4531757812501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7820.4732791855868</v>
      </c>
      <c r="K606" s="25">
        <f t="shared" si="524"/>
        <v>20171.771259384055</v>
      </c>
      <c r="L606" s="25"/>
      <c r="N606" s="25">
        <f>'Combined Retirement'!$C$18/12</f>
        <v>39153.069999999992</v>
      </c>
      <c r="O606" s="25">
        <f t="shared" si="525"/>
        <v>11160.82546143035</v>
      </c>
      <c r="P606" s="25">
        <f t="shared" si="526"/>
        <v>27992.244538569641</v>
      </c>
      <c r="Q606" s="25">
        <f t="array" aca="1" ref="Q606" ca="1">INDEX('Isaac 401k'!L:L,MATCH('Retirement Calculator'!A606,'Isaac 401k'!N:N,0),0)</f>
        <v>1759153.655048426</v>
      </c>
      <c r="R606" s="25">
        <f t="array" aca="1" ref="R606" ca="1">INDEX('Lorri 401b'!L:L,MATCH('Retirement Calculator'!A606,'Lorri 401b'!N:N,0),0)</f>
        <v>1432148.287958628</v>
      </c>
      <c r="S606" s="25">
        <f t="shared" ca="1" si="527"/>
        <v>3191301.9430070538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3525.4531757812501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7820.4732791855868</v>
      </c>
      <c r="K607" s="25">
        <f t="shared" si="524"/>
        <v>20171.771259384055</v>
      </c>
      <c r="L607" s="25"/>
      <c r="N607" s="25">
        <f>'Combined Retirement'!$C$18/12</f>
        <v>39153.069999999992</v>
      </c>
      <c r="O607" s="25">
        <f t="shared" si="525"/>
        <v>11160.82546143035</v>
      </c>
      <c r="P607" s="25">
        <f t="shared" si="526"/>
        <v>27992.244538569641</v>
      </c>
      <c r="Q607" s="25">
        <f t="array" aca="1" ref="Q607" ca="1">INDEX('Isaac 401k'!L:L,MATCH('Retirement Calculator'!A607,'Isaac 401k'!N:N,0),0)</f>
        <v>1758630.4033599456</v>
      </c>
      <c r="R607" s="25">
        <f t="array" aca="1" ref="R607" ca="1">INDEX('Lorri 401b'!L:L,MATCH('Retirement Calculator'!A607,'Lorri 401b'!N:N,0),0)</f>
        <v>1417859.7521854909</v>
      </c>
      <c r="S607" s="25">
        <f t="shared" ca="1" si="527"/>
        <v>3176490.1555454368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3525.4531757812501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7820.4732791855868</v>
      </c>
      <c r="K608" s="25">
        <f t="shared" si="524"/>
        <v>20171.771259384055</v>
      </c>
      <c r="L608" s="25"/>
      <c r="N608" s="25">
        <f>'Combined Retirement'!$C$18/12</f>
        <v>39153.069999999992</v>
      </c>
      <c r="O608" s="25">
        <f t="shared" si="525"/>
        <v>11160.82546143035</v>
      </c>
      <c r="P608" s="25">
        <f t="shared" si="526"/>
        <v>27992.244538569641</v>
      </c>
      <c r="Q608" s="25">
        <f t="array" aca="1" ref="Q608" ca="1">INDEX('Isaac 401k'!L:L,MATCH('Retirement Calculator'!A608,'Isaac 401k'!N:N,0),0)</f>
        <v>1758104.9714560965</v>
      </c>
      <c r="R608" s="25">
        <f t="array" aca="1" ref="R608" ca="1">INDEX('Lorri 401b'!L:L,MATCH('Retirement Calculator'!A608,'Lorri 401b'!N:N,0),0)</f>
        <v>1403511.6808466325</v>
      </c>
      <c r="S608" s="25">
        <f t="shared" ca="1" si="527"/>
        <v>3161616.652302729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3525.4531757812501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7820.4732791855868</v>
      </c>
      <c r="K609" s="25">
        <f t="shared" si="524"/>
        <v>20171.771259384055</v>
      </c>
      <c r="L609" s="25"/>
      <c r="N609" s="25">
        <f>'Combined Retirement'!$C$18/12</f>
        <v>39153.069999999992</v>
      </c>
      <c r="O609" s="25">
        <f t="shared" si="525"/>
        <v>11160.82546143035</v>
      </c>
      <c r="P609" s="25">
        <f t="shared" si="526"/>
        <v>27992.244538569641</v>
      </c>
      <c r="Q609" s="25">
        <f t="array" aca="1" ref="Q609" ca="1">INDEX('Isaac 401k'!L:L,MATCH('Retirement Calculator'!A609,'Isaac 401k'!N:N,0),0)</f>
        <v>1757577.3502526481</v>
      </c>
      <c r="R609" s="25">
        <f t="array" aca="1" ref="R609" ca="1">INDEX('Lorri 401b'!L:L,MATCH('Retirement Calculator'!A609,'Lorri 401b'!N:N,0),0)</f>
        <v>1389103.8258771952</v>
      </c>
      <c r="S609" s="25">
        <f t="shared" ca="1" si="527"/>
        <v>3146681.1761298431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3525.4531757812501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7820.4732791855868</v>
      </c>
      <c r="K610" s="25">
        <f t="shared" si="524"/>
        <v>20171.771259384055</v>
      </c>
      <c r="L610" s="25"/>
      <c r="N610" s="25">
        <f>'Combined Retirement'!$C$18/12</f>
        <v>39153.069999999992</v>
      </c>
      <c r="O610" s="25">
        <f t="shared" si="525"/>
        <v>11160.82546143035</v>
      </c>
      <c r="P610" s="25">
        <f t="shared" si="526"/>
        <v>27992.244538569641</v>
      </c>
      <c r="Q610" s="25">
        <f t="array" aca="1" ref="Q610" ca="1">INDEX('Isaac 401k'!L:L,MATCH('Retirement Calculator'!A610,'Isaac 401k'!N:N,0),0)</f>
        <v>1757047.5306275187</v>
      </c>
      <c r="R610" s="25">
        <f t="array" aca="1" ref="R610" ca="1">INDEX('Lorri 401b'!L:L,MATCH('Retirement Calculator'!A610,'Lorri 401b'!N:N,0),0)</f>
        <v>1374635.9381787188</v>
      </c>
      <c r="S610" s="25">
        <f t="shared" ca="1" si="527"/>
        <v>3131683.4688062374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3525.4531757812501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7820.4732791855868</v>
      </c>
      <c r="K611" s="25">
        <f t="shared" si="524"/>
        <v>20171.771259384055</v>
      </c>
      <c r="L611" s="25"/>
      <c r="N611" s="25">
        <f>'Combined Retirement'!$C$18/12</f>
        <v>39153.069999999992</v>
      </c>
      <c r="O611" s="25">
        <f t="shared" si="525"/>
        <v>11160.82546143035</v>
      </c>
      <c r="P611" s="25">
        <f t="shared" si="526"/>
        <v>27992.244538569641</v>
      </c>
      <c r="Q611" s="25">
        <f t="array" aca="1" ref="Q611" ca="1">INDEX('Isaac 401k'!L:L,MATCH('Retirement Calculator'!A611,'Isaac 401k'!N:N,0),0)</f>
        <v>1756515.5034206179</v>
      </c>
      <c r="R611" s="25">
        <f t="array" aca="1" ref="R611" ca="1">INDEX('Lorri 401b'!L:L,MATCH('Retirement Calculator'!A611,'Lorri 401b'!N:N,0),0)</f>
        <v>1360107.7676148319</v>
      </c>
      <c r="S611" s="25">
        <f t="shared" ca="1" si="527"/>
        <v>3116623.2710354496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3525.4531757812501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7820.4732791855868</v>
      </c>
      <c r="K612" s="25">
        <f t="shared" si="524"/>
        <v>20171.771259384055</v>
      </c>
      <c r="L612" s="25"/>
      <c r="N612" s="25">
        <f>'Combined Retirement'!$C$18/12</f>
        <v>39153.069999999992</v>
      </c>
      <c r="O612" s="25">
        <f t="shared" si="525"/>
        <v>11160.82546143035</v>
      </c>
      <c r="P612" s="25">
        <f t="shared" si="526"/>
        <v>27992.244538569641</v>
      </c>
      <c r="Q612" s="25">
        <f t="array" aca="1" ref="Q612" ca="1">INDEX('Isaac 401k'!L:L,MATCH('Retirement Calculator'!A612,'Isaac 401k'!N:N,0),0)</f>
        <v>1755981.2594336884</v>
      </c>
      <c r="R612" s="25">
        <f t="array" aca="1" ref="R612" ca="1">INDEX('Lorri 401b'!L:L,MATCH('Retirement Calculator'!A612,'Lorri 401b'!N:N,0),0)</f>
        <v>1345519.0630069289</v>
      </c>
      <c r="S612" s="25">
        <f t="shared" ca="1" si="527"/>
        <v>3101500.3224406173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3525.4531757812501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7820.4732791855868</v>
      </c>
      <c r="K613" s="25">
        <f t="shared" si="524"/>
        <v>20171.771259384055</v>
      </c>
      <c r="L613" s="25"/>
      <c r="N613" s="25">
        <f>'Combined Retirement'!$C$18/12</f>
        <v>39153.069999999992</v>
      </c>
      <c r="O613" s="25">
        <f t="shared" si="525"/>
        <v>11160.82546143035</v>
      </c>
      <c r="P613" s="25">
        <f t="shared" si="526"/>
        <v>27992.244538569641</v>
      </c>
      <c r="Q613" s="25">
        <f t="array" aca="1" ref="Q613" ca="1">INDEX('Isaac 401k'!L:L,MATCH('Retirement Calculator'!A613,'Isaac 401k'!N:N,0),0)</f>
        <v>1755444.7894301466</v>
      </c>
      <c r="R613" s="25">
        <f t="array" aca="1" ref="R613" ca="1">INDEX('Lorri 401b'!L:L,MATCH('Retirement Calculator'!A613,'Lorri 401b'!N:N,0),0)</f>
        <v>1330869.5721298263</v>
      </c>
      <c r="S613" s="25">
        <f t="shared" ca="1" si="527"/>
        <v>3086314.3615599731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3525.4531757812501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7820.4732791855868</v>
      </c>
      <c r="K614" s="25">
        <f t="shared" si="524"/>
        <v>20171.771259384055</v>
      </c>
      <c r="L614" s="25"/>
      <c r="N614" s="25">
        <f>'Combined Retirement'!$C$18/12</f>
        <v>39153.069999999992</v>
      </c>
      <c r="O614" s="25">
        <f t="shared" si="525"/>
        <v>11160.82546143035</v>
      </c>
      <c r="P614" s="25">
        <f t="shared" si="526"/>
        <v>27992.244538569641</v>
      </c>
      <c r="Q614" s="25">
        <f t="array" aca="1" ref="Q614" ca="1">INDEX('Isaac 401k'!L:L,MATCH('Retirement Calculator'!A614,'Isaac 401k'!N:N,0),0)</f>
        <v>1754906.0841349233</v>
      </c>
      <c r="R614" s="25">
        <f t="array" aca="1" ref="R614" ca="1">INDEX('Lorri 401b'!L:L,MATCH('Retirement Calculator'!A614,'Lorri 401b'!N:N,0),0)</f>
        <v>1316159.0417074026</v>
      </c>
      <c r="S614" s="25">
        <f t="shared" ca="1" si="527"/>
        <v>3071065.1258423259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3525.4531757812501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7820.4732791855868</v>
      </c>
      <c r="K615" s="25">
        <f t="shared" si="524"/>
        <v>20171.771259384055</v>
      </c>
      <c r="L615" s="25"/>
      <c r="N615" s="25">
        <f>'Combined Retirement'!$C$18/12</f>
        <v>39153.069999999992</v>
      </c>
      <c r="O615" s="25">
        <f t="shared" si="525"/>
        <v>11160.82546143035</v>
      </c>
      <c r="P615" s="25">
        <f t="shared" si="526"/>
        <v>27992.244538569641</v>
      </c>
      <c r="Q615" s="25">
        <f t="array" aca="1" ref="Q615" ca="1">INDEX('Isaac 401k'!L:L,MATCH('Retirement Calculator'!A615,'Isaac 401k'!N:N,0),0)</f>
        <v>1754365.1342343034</v>
      </c>
      <c r="R615" s="25">
        <f t="array" aca="1" ref="R615" ca="1">INDEX('Lorri 401b'!L:L,MATCH('Retirement Calculator'!A615,'Lorri 401b'!N:N,0),0)</f>
        <v>1301387.2174082187</v>
      </c>
      <c r="S615" s="25">
        <f t="shared" ca="1" si="527"/>
        <v>3055752.351642522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3525.4531757812501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7820.4732791855868</v>
      </c>
      <c r="K616" s="25">
        <f t="shared" si="524"/>
        <v>20171.771259384055</v>
      </c>
      <c r="L616" s="25"/>
      <c r="N616" s="25">
        <f>'Combined Retirement'!$C$18/12</f>
        <v>39153.069999999992</v>
      </c>
      <c r="O616" s="25">
        <f t="shared" si="525"/>
        <v>11160.82546143035</v>
      </c>
      <c r="P616" s="25">
        <f t="shared" si="526"/>
        <v>27992.244538569641</v>
      </c>
      <c r="Q616" s="25">
        <f t="array" aca="1" ref="Q616" ca="1">INDEX('Isaac 401k'!L:L,MATCH('Retirement Calculator'!A616,'Isaac 401k'!N:N,0),0)</f>
        <v>1753821.9303757641</v>
      </c>
      <c r="R616" s="25">
        <f t="array" aca="1" ref="R616" ca="1">INDEX('Lorri 401b'!L:L,MATCH('Retirement Calculator'!A616,'Lorri 401b'!N:N,0),0)</f>
        <v>1286553.8438411215</v>
      </c>
      <c r="S616" s="25">
        <f t="shared" ca="1" si="527"/>
        <v>3040375.7742168857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3525.4531757812501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7820.4732791855868</v>
      </c>
      <c r="K617" s="25">
        <f t="shared" si="524"/>
        <v>20171.771259384055</v>
      </c>
      <c r="L617" s="25"/>
      <c r="N617" s="25">
        <f>'Combined Retirement'!$C$18/12</f>
        <v>39153.069999999992</v>
      </c>
      <c r="O617" s="25">
        <f t="shared" si="525"/>
        <v>11160.82546143035</v>
      </c>
      <c r="P617" s="25">
        <f t="shared" si="526"/>
        <v>27992.244538569641</v>
      </c>
      <c r="Q617" s="25">
        <f t="array" aca="1" ref="Q617" ca="1">INDEX('Isaac 401k'!L:L,MATCH('Retirement Calculator'!A617,'Isaac 401k'!N:N,0),0)</f>
        <v>1753276.4631678143</v>
      </c>
      <c r="R617" s="25">
        <f t="array" aca="1" ref="R617" ca="1">INDEX('Lorri 401b'!L:L,MATCH('Retirement Calculator'!A617,'Lorri 401b'!N:N,0),0)</f>
        <v>1271658.664550828</v>
      </c>
      <c r="S617" s="25">
        <f t="shared" ca="1" si="527"/>
        <v>3024935.1277186424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3525.4531757812501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7820.4732791855868</v>
      </c>
      <c r="K618" s="25">
        <f t="shared" si="524"/>
        <v>20171.771259384055</v>
      </c>
      <c r="L618" s="25"/>
      <c r="N618" s="25">
        <f>'Combined Retirement'!$C$18/12</f>
        <v>39153.069999999992</v>
      </c>
      <c r="O618" s="25">
        <f t="shared" si="525"/>
        <v>11160.82546143035</v>
      </c>
      <c r="P618" s="25">
        <f t="shared" si="526"/>
        <v>27992.244538569641</v>
      </c>
      <c r="Q618" s="25">
        <f t="array" aca="1" ref="Q618" ca="1">INDEX('Isaac 401k'!L:L,MATCH('Retirement Calculator'!A618,'Isaac 401k'!N:N,0),0)</f>
        <v>1752728.7231798314</v>
      </c>
      <c r="R618" s="25">
        <f t="array" aca="1" ref="R618" ca="1">INDEX('Lorri 401b'!L:L,MATCH('Retirement Calculator'!A618,'Lorri 401b'!N:N,0),0)</f>
        <v>1256701.4220134916</v>
      </c>
      <c r="S618" s="25">
        <f t="shared" ca="1" si="527"/>
        <v>3009430.145193323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3525.4531757812501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7820.4732791855868</v>
      </c>
      <c r="K619" s="25">
        <f t="shared" si="524"/>
        <v>20171.771259384055</v>
      </c>
      <c r="L619" s="25"/>
      <c r="N619" s="25">
        <f>'Combined Retirement'!$C$18/12</f>
        <v>39153.069999999992</v>
      </c>
      <c r="O619" s="25">
        <f t="shared" si="525"/>
        <v>11160.82546143035</v>
      </c>
      <c r="P619" s="25">
        <f t="shared" si="526"/>
        <v>27992.244538569641</v>
      </c>
      <c r="Q619" s="25">
        <f t="array" aca="1" ref="Q619" ca="1">INDEX('Isaac 401k'!L:L,MATCH('Retirement Calculator'!A619,'Isaac 401k'!N:N,0),0)</f>
        <v>1752178.7009418984</v>
      </c>
      <c r="R619" s="25">
        <f t="array" aca="1" ref="R619" ca="1">INDEX('Lorri 401b'!L:L,MATCH('Retirement Calculator'!A619,'Lorri 401b'!N:N,0),0)</f>
        <v>1241681.8576322498</v>
      </c>
      <c r="S619" s="25">
        <f t="shared" ca="1" si="527"/>
        <v>2993860.5585741485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3525.4531757812501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7820.4732791855868</v>
      </c>
      <c r="K620" s="25">
        <f t="shared" si="524"/>
        <v>20171.771259384055</v>
      </c>
      <c r="L620" s="25"/>
      <c r="N620" s="25">
        <f>'Combined Retirement'!$C$18/12</f>
        <v>39153.069999999992</v>
      </c>
      <c r="O620" s="25">
        <f t="shared" si="525"/>
        <v>11160.82546143035</v>
      </c>
      <c r="P620" s="25">
        <f t="shared" si="526"/>
        <v>27992.244538569641</v>
      </c>
      <c r="Q620" s="25">
        <f t="array" aca="1" ref="Q620" ca="1">INDEX('Isaac 401k'!L:L,MATCH('Retirement Calculator'!A620,'Isaac 401k'!N:N,0),0)</f>
        <v>1751626.3869446407</v>
      </c>
      <c r="R620" s="25">
        <f t="array" aca="1" ref="R620" ca="1">INDEX('Lorri 401b'!L:L,MATCH('Retirement Calculator'!A620,'Lorri 401b'!N:N,0),0)</f>
        <v>1226599.7117327529</v>
      </c>
      <c r="S620" s="25">
        <f t="shared" ca="1" si="527"/>
        <v>2978226.0986773935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3525.4531757812501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7820.4732791855868</v>
      </c>
      <c r="K621" s="25">
        <f t="shared" si="524"/>
        <v>20171.771259384055</v>
      </c>
      <c r="L621" s="25"/>
      <c r="N621" s="25">
        <f>'Combined Retirement'!$C$18/12</f>
        <v>39153.069999999992</v>
      </c>
      <c r="O621" s="25">
        <f t="shared" si="525"/>
        <v>11160.82546143035</v>
      </c>
      <c r="P621" s="25">
        <f t="shared" si="526"/>
        <v>27992.244538569641</v>
      </c>
      <c r="Q621" s="25">
        <f t="array" aca="1" ref="Q621" ca="1">INDEX('Isaac 401k'!L:L,MATCH('Retirement Calculator'!A621,'Isaac 401k'!N:N,0),0)</f>
        <v>1751071.7716390612</v>
      </c>
      <c r="R621" s="25">
        <f t="array" aca="1" ref="R621" ca="1">INDEX('Lorri 401b'!L:L,MATCH('Retirement Calculator'!A621,'Lorri 401b'!N:N,0),0)</f>
        <v>1211454.7235586746</v>
      </c>
      <c r="S621" s="25">
        <f t="shared" ca="1" si="527"/>
        <v>2962526.4951977357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3525.4531757812501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7820.4732791855868</v>
      </c>
      <c r="K622" s="25">
        <f t="shared" si="524"/>
        <v>20171.771259384055</v>
      </c>
      <c r="L622" s="25"/>
      <c r="N622" s="25">
        <f>'Combined Retirement'!$C$18/12</f>
        <v>39153.069999999992</v>
      </c>
      <c r="O622" s="25">
        <f t="shared" si="525"/>
        <v>11160.82546143035</v>
      </c>
      <c r="P622" s="25">
        <f t="shared" si="526"/>
        <v>27992.244538569641</v>
      </c>
      <c r="Q622" s="25">
        <f t="array" aca="1" ref="Q622" ca="1">INDEX('Isaac 401k'!L:L,MATCH('Retirement Calculator'!A622,'Isaac 401k'!N:N,0),0)</f>
        <v>1750514.8454363751</v>
      </c>
      <c r="R622" s="25">
        <f t="array" aca="1" ref="R622" ca="1">INDEX('Lorri 401b'!L:L,MATCH('Retirement Calculator'!A622,'Lorri 401b'!N:N,0),0)</f>
        <v>1196246.6312672042</v>
      </c>
      <c r="S622" s="25">
        <f t="shared" ca="1" si="527"/>
        <v>2946761.4767035795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3525.4531757812501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7820.4732791855868</v>
      </c>
      <c r="K623" s="25">
        <f t="shared" si="524"/>
        <v>20171.771259384055</v>
      </c>
      <c r="L623" s="25"/>
      <c r="N623" s="25">
        <f>'Combined Retirement'!$C$18/12</f>
        <v>39153.069999999992</v>
      </c>
      <c r="O623" s="25">
        <f t="shared" si="525"/>
        <v>11160.82546143035</v>
      </c>
      <c r="P623" s="25">
        <f t="shared" si="526"/>
        <v>27992.244538569641</v>
      </c>
      <c r="Q623" s="25">
        <f t="array" aca="1" ref="Q623" ca="1">INDEX('Isaac 401k'!L:L,MATCH('Retirement Calculator'!A623,'Isaac 401k'!N:N,0),0)</f>
        <v>1749955.5987078445</v>
      </c>
      <c r="R623" s="25">
        <f t="array" aca="1" ref="R623" ca="1">INDEX('Lorri 401b'!L:L,MATCH('Retirement Calculator'!A623,'Lorri 401b'!N:N,0),0)</f>
        <v>1180975.1719245194</v>
      </c>
      <c r="S623" s="25">
        <f t="shared" ca="1" si="527"/>
        <v>2930930.7706323639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3525.4531757812501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7820.4732791855868</v>
      </c>
      <c r="K624" s="25">
        <f t="shared" si="524"/>
        <v>20171.771259384055</v>
      </c>
      <c r="L624" s="25"/>
      <c r="N624" s="25">
        <f>'Combined Retirement'!$C$18/12</f>
        <v>39153.069999999992</v>
      </c>
      <c r="O624" s="25">
        <f t="shared" si="525"/>
        <v>11160.82546143035</v>
      </c>
      <c r="P624" s="25">
        <f t="shared" si="526"/>
        <v>27992.244538569641</v>
      </c>
      <c r="Q624" s="25">
        <f t="array" aca="1" ref="Q624" ca="1">INDEX('Isaac 401k'!L:L,MATCH('Retirement Calculator'!A624,'Isaac 401k'!N:N,0),0)</f>
        <v>1749394.0217846117</v>
      </c>
      <c r="R624" s="25">
        <f t="array" aca="1" ref="R624" ca="1">INDEX('Lorri 401b'!L:L,MATCH('Retirement Calculator'!A624,'Lorri 401b'!N:N,0),0)</f>
        <v>1165640.0815012401</v>
      </c>
      <c r="S624" s="25">
        <f t="shared" ca="1" si="527"/>
        <v>2915034.1032858519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3525.4531757812501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7820.4732791855868</v>
      </c>
      <c r="K625" s="25">
        <f t="shared" si="524"/>
        <v>20171.771259384055</v>
      </c>
      <c r="L625" s="25"/>
      <c r="N625" s="25">
        <f>'Combined Retirement'!$C$18/12</f>
        <v>39153.069999999992</v>
      </c>
      <c r="O625" s="25">
        <f t="shared" si="525"/>
        <v>11160.82546143035</v>
      </c>
      <c r="P625" s="25">
        <f t="shared" si="526"/>
        <v>27992.244538569641</v>
      </c>
      <c r="Q625" s="25">
        <f t="array" aca="1" ref="Q625" ca="1">INDEX('Isaac 401k'!L:L,MATCH('Retirement Calculator'!A625,'Isaac 401k'!N:N,0),0)</f>
        <v>1748830.1049575321</v>
      </c>
      <c r="R625" s="25">
        <f t="array" aca="1" ref="R625" ca="1">INDEX('Lorri 401b'!L:L,MATCH('Retirement Calculator'!A625,'Lorri 401b'!N:N,0),0)</f>
        <v>1150241.0948678639</v>
      </c>
      <c r="S625" s="25">
        <f t="shared" ca="1" si="527"/>
        <v>2899071.1998253958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3525.4531757812501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7820.4732791855868</v>
      </c>
      <c r="K626" s="25">
        <f t="shared" si="524"/>
        <v>20171.771259384055</v>
      </c>
      <c r="L626" s="25"/>
      <c r="N626" s="25">
        <f>'Combined Retirement'!$C$18/12</f>
        <v>39153.069999999992</v>
      </c>
      <c r="O626" s="25">
        <f t="shared" si="525"/>
        <v>11160.82546143035</v>
      </c>
      <c r="P626" s="25">
        <f t="shared" si="526"/>
        <v>27992.244538569641</v>
      </c>
      <c r="Q626" s="25">
        <f t="array" aca="1" ref="Q626" ca="1">INDEX('Isaac 401k'!L:L,MATCH('Retirement Calculator'!A626,'Isaac 401k'!N:N,0),0)</f>
        <v>1748263.8384770064</v>
      </c>
      <c r="R626" s="25">
        <f t="array" aca="1" ref="R626" ca="1">INDEX('Lorri 401b'!L:L,MATCH('Retirement Calculator'!A626,'Lorri 401b'!N:N,0),0)</f>
        <v>1134777.9457901819</v>
      </c>
      <c r="S626" s="25">
        <f t="shared" ca="1" si="527"/>
        <v>2883041.784267188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3525.4531757812501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7820.4732791855868</v>
      </c>
      <c r="K627" s="25">
        <f t="shared" si="524"/>
        <v>20171.771259384055</v>
      </c>
      <c r="L627" s="25"/>
      <c r="N627" s="25">
        <f>'Combined Retirement'!$C$18/12</f>
        <v>39153.069999999992</v>
      </c>
      <c r="O627" s="25">
        <f t="shared" si="525"/>
        <v>11160.82546143035</v>
      </c>
      <c r="P627" s="25">
        <f t="shared" si="526"/>
        <v>27992.244538569641</v>
      </c>
      <c r="Q627" s="25">
        <f t="array" aca="1" ref="Q627" ca="1">INDEX('Isaac 401k'!L:L,MATCH('Retirement Calculator'!A627,'Isaac 401k'!N:N,0),0)</f>
        <v>1747695.2125528117</v>
      </c>
      <c r="R627" s="25">
        <f t="array" aca="1" ref="R627" ca="1">INDEX('Lorri 401b'!L:L,MATCH('Retirement Calculator'!A627,'Lorri 401b'!N:N,0),0)</f>
        <v>1119250.3669246761</v>
      </c>
      <c r="S627" s="25">
        <f t="shared" ca="1" si="527"/>
        <v>2866945.5794774881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3525.4531757812501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7820.4732791855868</v>
      </c>
      <c r="K628" s="25">
        <f t="shared" si="524"/>
        <v>20171.771259384055</v>
      </c>
      <c r="L628" s="25"/>
      <c r="N628" s="25">
        <f>'Combined Retirement'!$C$18/12</f>
        <v>39153.069999999992</v>
      </c>
      <c r="O628" s="25">
        <f t="shared" si="525"/>
        <v>11160.82546143035</v>
      </c>
      <c r="P628" s="25">
        <f t="shared" si="526"/>
        <v>27992.244538569641</v>
      </c>
      <c r="Q628" s="25">
        <f t="array" aca="1" ref="Q628" ca="1">INDEX('Isaac 401k'!L:L,MATCH('Retirement Calculator'!A628,'Isaac 401k'!N:N,0),0)</f>
        <v>1747124.2173539328</v>
      </c>
      <c r="R628" s="25">
        <f t="array" aca="1" ref="R628" ca="1">INDEX('Lorri 401b'!L:L,MATCH('Retirement Calculator'!A628,'Lorri 401b'!N:N,0),0)</f>
        <v>1103658.0898138974</v>
      </c>
      <c r="S628" s="25">
        <f t="shared" ca="1" si="527"/>
        <v>2850782.3071678299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3525.4531757812501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7820.4732791855868</v>
      </c>
      <c r="K629" s="25">
        <f t="shared" si="524"/>
        <v>20171.771259384055</v>
      </c>
      <c r="L629" s="25"/>
      <c r="N629" s="25">
        <f>'Combined Retirement'!$C$18/12</f>
        <v>39153.069999999992</v>
      </c>
      <c r="O629" s="25">
        <f t="shared" si="525"/>
        <v>11160.82546143035</v>
      </c>
      <c r="P629" s="25">
        <f t="shared" si="526"/>
        <v>27992.244538569641</v>
      </c>
      <c r="Q629" s="25">
        <f t="array" aca="1" ref="Q629" ca="1">INDEX('Isaac 401k'!L:L,MATCH('Retirement Calculator'!A629,'Isaac 401k'!N:N,0),0)</f>
        <v>1746550.843008392</v>
      </c>
      <c r="R629" s="25">
        <f t="array" aca="1" ref="R629" ca="1">INDEX('Lorri 401b'!L:L,MATCH('Retirement Calculator'!A629,'Lorri 401b'!N:N,0),0)</f>
        <v>1088000.8448818238</v>
      </c>
      <c r="S629" s="25">
        <f t="shared" ca="1" si="527"/>
        <v>2834551.6878902158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3525.4531757812501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7820.4732791855868</v>
      </c>
      <c r="K630" s="25">
        <f t="shared" si="524"/>
        <v>20171.771259384055</v>
      </c>
      <c r="L630" s="25"/>
      <c r="N630" s="25">
        <f>'Combined Retirement'!$C$18/12</f>
        <v>39153.069999999992</v>
      </c>
      <c r="O630" s="25">
        <f t="shared" si="525"/>
        <v>11160.82546143035</v>
      </c>
      <c r="P630" s="25">
        <f t="shared" si="526"/>
        <v>27992.244538569641</v>
      </c>
      <c r="Q630" s="25">
        <f t="array" aca="1" ref="Q630" ca="1">INDEX('Isaac 401k'!L:L,MATCH('Retirement Calculator'!A630,'Isaac 401k'!N:N,0),0)</f>
        <v>1745975.0796030781</v>
      </c>
      <c r="R630" s="25">
        <f t="array" aca="1" ref="R630" ca="1">INDEX('Lorri 401b'!L:L,MATCH('Retirement Calculator'!A630,'Lorri 401b'!N:N,0),0)</f>
        <v>1072278.3614291998</v>
      </c>
      <c r="S630" s="25">
        <f t="shared" ca="1" si="527"/>
        <v>2818253.4410322779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3525.4531757812501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7820.4732791855868</v>
      </c>
      <c r="K631" s="25">
        <f t="shared" si="524"/>
        <v>20171.771259384055</v>
      </c>
      <c r="L631" s="25"/>
      <c r="N631" s="25">
        <f>'Combined Retirement'!$C$18/12</f>
        <v>39153.069999999992</v>
      </c>
      <c r="O631" s="25">
        <f t="shared" si="525"/>
        <v>11160.82546143035</v>
      </c>
      <c r="P631" s="25">
        <f t="shared" si="526"/>
        <v>27992.244538569641</v>
      </c>
      <c r="Q631" s="25">
        <f t="array" aca="1" ref="Q631" ca="1">INDEX('Isaac 401k'!L:L,MATCH('Retirement Calculator'!A631,'Isaac 401k'!N:N,0),0)</f>
        <v>1745396.9171835755</v>
      </c>
      <c r="R631" s="25">
        <f t="array" aca="1" ref="R631" ca="1">INDEX('Lorri 401b'!L:L,MATCH('Retirement Calculator'!A631,'Lorri 401b'!N:N,0),0)</f>
        <v>1056490.3676288568</v>
      </c>
      <c r="S631" s="25">
        <f t="shared" ca="1" si="527"/>
        <v>2801887.2848124322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3525.4531757812501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7820.4732791855868</v>
      </c>
      <c r="K632" s="25">
        <f t="shared" si="524"/>
        <v>20171.771259384055</v>
      </c>
      <c r="L632" s="25"/>
      <c r="N632" s="25">
        <f>'Combined Retirement'!$C$18/12</f>
        <v>39153.069999999992</v>
      </c>
      <c r="O632" s="25">
        <f t="shared" si="525"/>
        <v>11160.82546143035</v>
      </c>
      <c r="P632" s="25">
        <f t="shared" si="526"/>
        <v>27992.244538569641</v>
      </c>
      <c r="Q632" s="25">
        <f t="array" aca="1" ref="Q632" ca="1">INDEX('Isaac 401k'!L:L,MATCH('Retirement Calculator'!A632,'Isaac 401k'!N:N,0),0)</f>
        <v>1744816.3457539915</v>
      </c>
      <c r="R632" s="25">
        <f t="array" aca="1" ref="R632" ca="1">INDEX('Lorri 401b'!L:L,MATCH('Retirement Calculator'!A632,'Lorri 401b'!N:N,0),0)</f>
        <v>1040636.5905210123</v>
      </c>
      <c r="S632" s="25">
        <f t="shared" ca="1" si="527"/>
        <v>2785452.9362750039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3525.4531757812501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7820.4732791855868</v>
      </c>
      <c r="K633" s="25">
        <f t="shared" si="524"/>
        <v>20171.771259384055</v>
      </c>
      <c r="L633" s="25"/>
      <c r="N633" s="25">
        <f>'Combined Retirement'!$C$18/12</f>
        <v>39153.069999999992</v>
      </c>
      <c r="O633" s="25">
        <f t="shared" si="525"/>
        <v>11160.82546143035</v>
      </c>
      <c r="P633" s="25">
        <f t="shared" si="526"/>
        <v>27992.244538569641</v>
      </c>
      <c r="Q633" s="25">
        <f t="array" aca="1" ref="Q633" ca="1">INDEX('Isaac 401k'!L:L,MATCH('Retirement Calculator'!A633,'Isaac 401k'!N:N,0),0)</f>
        <v>1744233.3552767842</v>
      </c>
      <c r="R633" s="25">
        <f t="array" aca="1" ref="R633" ca="1">INDEX('Lorri 401b'!L:L,MATCH('Retirement Calculator'!A633,'Lorri 401b'!N:N,0),0)</f>
        <v>1024716.7560085517</v>
      </c>
      <c r="S633" s="25">
        <f t="shared" ca="1" si="527"/>
        <v>2768950.1112853358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3525.4531757812501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7820.4732791855868</v>
      </c>
      <c r="K634" s="25">
        <f t="shared" si="524"/>
        <v>20171.771259384055</v>
      </c>
      <c r="L634" s="25"/>
      <c r="N634" s="25">
        <f>'Combined Retirement'!$C$18/12</f>
        <v>39153.069999999992</v>
      </c>
      <c r="O634" s="25">
        <f t="shared" si="525"/>
        <v>11160.82546143035</v>
      </c>
      <c r="P634" s="25">
        <f t="shared" si="526"/>
        <v>27992.244538569641</v>
      </c>
      <c r="Q634" s="25">
        <f t="array" aca="1" ref="Q634" ca="1">INDEX('Isaac 401k'!L:L,MATCH('Retirement Calculator'!A634,'Isaac 401k'!N:N,0),0)</f>
        <v>1743647.9356725886</v>
      </c>
      <c r="R634" s="25">
        <f t="array" aca="1" ref="R634" ca="1">INDEX('Lorri 401b'!L:L,MATCH('Retirement Calculator'!A634,'Lorri 401b'!N:N,0),0)</f>
        <v>1008730.5888522892</v>
      </c>
      <c r="S634" s="25">
        <f t="shared" ca="1" si="527"/>
        <v>2752378.5245248778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3525.4531757812501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7820.4732791855868</v>
      </c>
      <c r="K635" s="25">
        <f t="shared" si="524"/>
        <v>20171.771259384055</v>
      </c>
      <c r="L635" s="25"/>
      <c r="N635" s="25">
        <f>'Combined Retirement'!$C$18/12</f>
        <v>39153.069999999992</v>
      </c>
      <c r="O635" s="25">
        <f t="shared" si="525"/>
        <v>11160.82546143035</v>
      </c>
      <c r="P635" s="25">
        <f t="shared" si="526"/>
        <v>27992.244538569641</v>
      </c>
      <c r="Q635" s="25">
        <f t="array" aca="1" ref="Q635" ca="1">INDEX('Isaac 401k'!L:L,MATCH('Retirement Calculator'!A635,'Isaac 401k'!N:N,0),0)</f>
        <v>1743060.0768200422</v>
      </c>
      <c r="R635" s="25">
        <f t="array" aca="1" ref="R635" ca="1">INDEX('Lorri 401b'!L:L,MATCH('Retirement Calculator'!A635,'Lorri 401b'!N:N,0),0)</f>
        <v>992677.81266620895</v>
      </c>
      <c r="S635" s="25">
        <f t="shared" ca="1" si="527"/>
        <v>2735737.8894862514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3525.4531757812501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7820.4732791855868</v>
      </c>
      <c r="K636" s="25">
        <f t="shared" si="524"/>
        <v>20171.771259384055</v>
      </c>
      <c r="L636" s="25"/>
      <c r="N636" s="25">
        <f>'Combined Retirement'!$C$18/12</f>
        <v>39153.069999999992</v>
      </c>
      <c r="O636" s="25">
        <f t="shared" si="525"/>
        <v>11160.82546143035</v>
      </c>
      <c r="P636" s="25">
        <f t="shared" si="526"/>
        <v>27992.244538569641</v>
      </c>
      <c r="Q636" s="25">
        <f t="array" aca="1" ref="Q636" ca="1">INDEX('Isaac 401k'!L:L,MATCH('Retirement Calculator'!A636,'Isaac 401k'!N:N,0),0)</f>
        <v>1742469.7685556102</v>
      </c>
      <c r="R636" s="25">
        <f t="array" aca="1" ref="R636" ca="1">INDEX('Lorri 401b'!L:L,MATCH('Retirement Calculator'!A636,'Lorri 401b'!N:N,0),0)</f>
        <v>976558.14991268667</v>
      </c>
      <c r="S636" s="25">
        <f t="shared" ca="1" si="527"/>
        <v>2719027.918468297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3525.4531757812501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7820.4732791855868</v>
      </c>
      <c r="K637" s="25">
        <f t="shared" si="524"/>
        <v>20171.771259384055</v>
      </c>
      <c r="L637" s="25"/>
      <c r="N637" s="25">
        <f>'Combined Retirement'!$C$18/12</f>
        <v>39153.069999999992</v>
      </c>
      <c r="O637" s="25">
        <f t="shared" si="525"/>
        <v>11160.82546143035</v>
      </c>
      <c r="P637" s="25">
        <f t="shared" si="526"/>
        <v>27992.244538569641</v>
      </c>
      <c r="Q637" s="25">
        <f t="array" aca="1" ref="Q637" ca="1">INDEX('Isaac 401k'!L:L,MATCH('Retirement Calculator'!A637,'Isaac 401k'!N:N,0),0)</f>
        <v>1741877.0006734098</v>
      </c>
      <c r="R637" s="25">
        <f t="array" aca="1" ref="R637" ca="1">INDEX('Lorri 401b'!L:L,MATCH('Retirement Calculator'!A637,'Lorri 401b'!N:N,0),0)</f>
        <v>960371.32189769135</v>
      </c>
      <c r="S637" s="25">
        <f t="shared" ca="1" si="527"/>
        <v>2702248.3225711011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3525.4531757812501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7820.4732791855868</v>
      </c>
      <c r="K638" s="25">
        <f t="shared" si="524"/>
        <v>20171.771259384055</v>
      </c>
      <c r="L638" s="25"/>
      <c r="N638" s="25">
        <f>'Combined Retirement'!$C$18/12</f>
        <v>39153.069999999992</v>
      </c>
      <c r="O638" s="25">
        <f t="shared" si="525"/>
        <v>11160.82546143035</v>
      </c>
      <c r="P638" s="25">
        <f t="shared" si="526"/>
        <v>27992.244538569641</v>
      </c>
      <c r="Q638" s="25">
        <f t="array" aca="1" ref="Q638" ca="1">INDEX('Isaac 401k'!L:L,MATCH('Retirement Calculator'!A638,'Isaac 401k'!N:N,0),0)</f>
        <v>1741281.7629250335</v>
      </c>
      <c r="R638" s="25">
        <f t="array" aca="1" ref="R638" ca="1">INDEX('Lorri 401b'!L:L,MATCH('Retirement Calculator'!A638,'Lorri 401b'!N:N,0),0)</f>
        <v>944117.04876596702</v>
      </c>
      <c r="S638" s="25">
        <f t="shared" ca="1" si="527"/>
        <v>2685398.8116910006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3525.4531757812501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7820.4732791855868</v>
      </c>
      <c r="K639" s="25">
        <f t="shared" si="524"/>
        <v>20171.771259384055</v>
      </c>
      <c r="L639" s="25"/>
      <c r="N639" s="25">
        <f>'Combined Retirement'!$C$18/12</f>
        <v>39153.069999999992</v>
      </c>
      <c r="O639" s="25">
        <f t="shared" si="525"/>
        <v>11160.82546143035</v>
      </c>
      <c r="P639" s="25">
        <f t="shared" si="526"/>
        <v>27992.244538569641</v>
      </c>
      <c r="Q639" s="25">
        <f t="array" aca="1" ref="Q639" ca="1">INDEX('Isaac 401k'!L:L,MATCH('Retirement Calculator'!A639,'Isaac 401k'!N:N,0),0)</f>
        <v>1740684.0450193721</v>
      </c>
      <c r="R639" s="25">
        <f t="array" aca="1" ref="R639" ca="1">INDEX('Lorri 401b'!L:L,MATCH('Retirement Calculator'!A639,'Lorri 401b'!N:N,0),0)</f>
        <v>927795.04949619365</v>
      </c>
      <c r="S639" s="25">
        <f t="shared" ca="1" si="527"/>
        <v>2668479.0945155658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3525.4531757812501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7820.4732791855868</v>
      </c>
      <c r="K640" s="25">
        <f t="shared" si="524"/>
        <v>20171.771259384055</v>
      </c>
      <c r="L640" s="25"/>
      <c r="N640" s="25">
        <f>'Combined Retirement'!$C$18/12</f>
        <v>39153.069999999992</v>
      </c>
      <c r="O640" s="25">
        <f t="shared" si="525"/>
        <v>11160.82546143035</v>
      </c>
      <c r="P640" s="25">
        <f t="shared" si="526"/>
        <v>27992.244538569641</v>
      </c>
      <c r="Q640" s="25">
        <f t="array" aca="1" ref="Q640" ca="1">INDEX('Isaac 401k'!L:L,MATCH('Retirement Calculator'!A640,'Isaac 401k'!N:N,0),0)</f>
        <v>1740083.8366224372</v>
      </c>
      <c r="R640" s="25">
        <f t="array" aca="1" ref="R640" ca="1">INDEX('Lorri 401b'!L:L,MATCH('Retirement Calculator'!A640,'Lorri 401b'!N:N,0),0)</f>
        <v>911405.04189612973</v>
      </c>
      <c r="S640" s="25">
        <f t="shared" ca="1" si="527"/>
        <v>2651488.878518567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3525.4531757812501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7820.4732791855868</v>
      </c>
      <c r="K641" s="25">
        <f t="shared" si="524"/>
        <v>20171.771259384055</v>
      </c>
      <c r="L641" s="25"/>
      <c r="N641" s="25">
        <f>'Combined Retirement'!$C$18/12</f>
        <v>39153.069999999992</v>
      </c>
      <c r="O641" s="25">
        <f t="shared" si="525"/>
        <v>11160.82546143035</v>
      </c>
      <c r="P641" s="25">
        <f t="shared" si="526"/>
        <v>27992.244538569641</v>
      </c>
      <c r="Q641" s="25">
        <f t="array" aca="1" ref="Q641" ca="1">INDEX('Isaac 401k'!L:L,MATCH('Retirement Calculator'!A641,'Isaac 401k'!N:N,0),0)</f>
        <v>1739481.1273571819</v>
      </c>
      <c r="R641" s="25">
        <f t="array" aca="1" ref="R641" ca="1">INDEX('Lorri 401b'!L:L,MATCH('Retirement Calculator'!A641,'Lorri 401b'!N:N,0),0)</f>
        <v>894946.74259773223</v>
      </c>
      <c r="S641" s="25">
        <f t="shared" ca="1" si="527"/>
        <v>2634427.8699549139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3525.4531757812501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7820.4732791855868</v>
      </c>
      <c r="K642" s="25">
        <f t="shared" si="524"/>
        <v>20171.771259384055</v>
      </c>
      <c r="L642" s="25"/>
      <c r="N642" s="25">
        <f>'Combined Retirement'!$C$18/12</f>
        <v>39153.069999999992</v>
      </c>
      <c r="O642" s="25">
        <f t="shared" si="525"/>
        <v>11160.82546143035</v>
      </c>
      <c r="P642" s="25">
        <f t="shared" si="526"/>
        <v>27992.244538569641</v>
      </c>
      <c r="Q642" s="25">
        <f t="array" aca="1" ref="Q642" ca="1">INDEX('Isaac 401k'!L:L,MATCH('Retirement Calculator'!A642,'Isaac 401k'!N:N,0),0)</f>
        <v>1738875.9068033213</v>
      </c>
      <c r="R642" s="25">
        <f t="array" aca="1" ref="R642" ca="1">INDEX('Lorri 401b'!L:L,MATCH('Retirement Calculator'!A642,'Lorri 401b'!N:N,0),0)</f>
        <v>878419.86705225799</v>
      </c>
      <c r="S642" s="25">
        <f t="shared" ca="1" si="527"/>
        <v>2617295.7738555791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3525.4531757812501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7820.4732791855868</v>
      </c>
      <c r="K643" s="25">
        <f t="shared" si="524"/>
        <v>20171.771259384055</v>
      </c>
      <c r="L643" s="25"/>
      <c r="N643" s="25">
        <f>'Combined Retirement'!$C$18/12</f>
        <v>39153.069999999992</v>
      </c>
      <c r="O643" s="25">
        <f t="shared" si="525"/>
        <v>11160.82546143035</v>
      </c>
      <c r="P643" s="25">
        <f t="shared" si="526"/>
        <v>27992.244538569641</v>
      </c>
      <c r="Q643" s="25">
        <f t="array" aca="1" ref="Q643" ca="1">INDEX('Isaac 401k'!L:L,MATCH('Retirement Calculator'!A643,'Isaac 401k'!N:N,0),0)</f>
        <v>1738268.1644971529</v>
      </c>
      <c r="R643" s="25">
        <f t="array" aca="1" ref="R643" ca="1">INDEX('Lorri 401b'!L:L,MATCH('Retirement Calculator'!A643,'Lorri 401b'!N:N,0),0)</f>
        <v>861824.12952534435</v>
      </c>
      <c r="S643" s="25">
        <f t="shared" ca="1" si="527"/>
        <v>2600092.2940224973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3525.4531757812501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7820.4732791855868</v>
      </c>
      <c r="K644" s="25">
        <f t="shared" si="524"/>
        <v>20171.771259384055</v>
      </c>
      <c r="L644" s="25"/>
      <c r="N644" s="25">
        <f>'Combined Retirement'!$C$18/12</f>
        <v>39153.069999999992</v>
      </c>
      <c r="O644" s="25">
        <f t="shared" si="525"/>
        <v>11160.82546143035</v>
      </c>
      <c r="P644" s="25">
        <f t="shared" si="526"/>
        <v>27992.244538569641</v>
      </c>
      <c r="Q644" s="25">
        <f t="array" aca="1" ref="Q644" ca="1">INDEX('Isaac 401k'!L:L,MATCH('Retirement Calculator'!A644,'Isaac 401k'!N:N,0),0)</f>
        <v>1737657.8899313754</v>
      </c>
      <c r="R644" s="25">
        <f t="array" aca="1" ref="R644" ca="1">INDEX('Lorri 401b'!L:L,MATCH('Retirement Calculator'!A644,'Lorri 401b'!N:N,0),0)</f>
        <v>845159.24309206847</v>
      </c>
      <c r="S644" s="25">
        <f t="shared" ca="1" si="527"/>
        <v>2582817.1330234436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3525.4531757812501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7820.4732791855868</v>
      </c>
      <c r="K645" s="25">
        <f t="shared" si="524"/>
        <v>20171.771259384055</v>
      </c>
      <c r="L645" s="25"/>
      <c r="N645" s="25">
        <f>'Combined Retirement'!$C$18/12</f>
        <v>39153.069999999992</v>
      </c>
      <c r="O645" s="25">
        <f t="shared" si="525"/>
        <v>11160.82546143035</v>
      </c>
      <c r="P645" s="25">
        <f t="shared" si="526"/>
        <v>27992.244538569641</v>
      </c>
      <c r="Q645" s="25">
        <f t="array" aca="1" ref="Q645" ca="1">INDEX('Isaac 401k'!L:L,MATCH('Retirement Calculator'!A645,'Isaac 401k'!N:N,0),0)</f>
        <v>1737045.0725549073</v>
      </c>
      <c r="R645" s="25">
        <f t="array" aca="1" ref="R645" ca="1">INDEX('Lorri 401b'!L:L,MATCH('Retirement Calculator'!A645,'Lorri 401b'!N:N,0),0)</f>
        <v>828424.91963198734</v>
      </c>
      <c r="S645" s="25">
        <f t="shared" ca="1" si="527"/>
        <v>2565469.9921868946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3525.4531757812501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7820.4732791855868</v>
      </c>
      <c r="K646" s="25">
        <f t="shared" si="524"/>
        <v>20171.771259384055</v>
      </c>
      <c r="L646" s="25"/>
      <c r="N646" s="25">
        <f>'Combined Retirement'!$C$18/12</f>
        <v>39153.069999999992</v>
      </c>
      <c r="O646" s="25">
        <f t="shared" si="525"/>
        <v>11160.82546143035</v>
      </c>
      <c r="P646" s="25">
        <f t="shared" si="526"/>
        <v>27992.244538569641</v>
      </c>
      <c r="Q646" s="25">
        <f t="array" aca="1" ref="Q646" ca="1">INDEX('Isaac 401k'!L:L,MATCH('Retirement Calculator'!A646,'Isaac 401k'!N:N,0),0)</f>
        <v>1736429.7017727038</v>
      </c>
      <c r="R646" s="25">
        <f t="array" aca="1" ref="R646" ca="1">INDEX('Lorri 401b'!L:L,MATCH('Retirement Calculator'!A646,'Lorri 401b'!N:N,0),0)</f>
        <v>811620.86982415582</v>
      </c>
      <c r="S646" s="25">
        <f t="shared" ca="1" si="527"/>
        <v>2548050.5715968595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3525.4531757812501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7820.4732791855868</v>
      </c>
      <c r="K647" s="25">
        <f t="shared" si="524"/>
        <v>20171.771259384055</v>
      </c>
      <c r="L647" s="25"/>
      <c r="N647" s="25">
        <f>'Combined Retirement'!$C$18/12</f>
        <v>39153.069999999992</v>
      </c>
      <c r="O647" s="25">
        <f t="shared" si="525"/>
        <v>11160.82546143035</v>
      </c>
      <c r="P647" s="25">
        <f t="shared" si="526"/>
        <v>27992.244538569641</v>
      </c>
      <c r="Q647" s="25">
        <f t="array" aca="1" ref="Q647" ca="1">INDEX('Isaac 401k'!L:L,MATCH('Retirement Calculator'!A647,'Isaac 401k'!N:N,0),0)</f>
        <v>1735811.7669455744</v>
      </c>
      <c r="R647" s="25">
        <f t="array" aca="1" ref="R647" ca="1">INDEX('Lorri 401b'!L:L,MATCH('Retirement Calculator'!A647,'Lorri 401b'!N:N,0),0)</f>
        <v>794746.8031421249</v>
      </c>
      <c r="S647" s="25">
        <f t="shared" ca="1" si="527"/>
        <v>2530558.5700876992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3525.4531757812501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7820.4732791855868</v>
      </c>
      <c r="K648" s="25">
        <f t="shared" si="524"/>
        <v>20171.771259384055</v>
      </c>
      <c r="L648" s="25"/>
      <c r="N648" s="25">
        <f>'Combined Retirement'!$C$18/12</f>
        <v>39153.069999999992</v>
      </c>
      <c r="O648" s="25">
        <f t="shared" si="525"/>
        <v>11160.82546143035</v>
      </c>
      <c r="P648" s="25">
        <f t="shared" si="526"/>
        <v>27992.244538569641</v>
      </c>
      <c r="Q648" s="25">
        <f t="array" aca="1" ref="Q648" ca="1">INDEX('Isaac 401k'!L:L,MATCH('Retirement Calculator'!A648,'Isaac 401k'!N:N,0),0)</f>
        <v>1735191.2573899988</v>
      </c>
      <c r="R648" s="25">
        <f t="array" aca="1" ref="R648" ca="1">INDEX('Lorri 401b'!L:L,MATCH('Retirement Calculator'!A648,'Lorri 401b'!N:N,0),0)</f>
        <v>777802.42784891883</v>
      </c>
      <c r="S648" s="25">
        <f t="shared" ca="1" si="527"/>
        <v>2512993.6852389174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3525.4531757812501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7820.4732791855868</v>
      </c>
      <c r="K649" s="25">
        <f t="shared" si="524"/>
        <v>20171.771259384055</v>
      </c>
      <c r="L649" s="25"/>
      <c r="N649" s="25">
        <f>'Combined Retirement'!$C$18/12</f>
        <v>39153.069999999992</v>
      </c>
      <c r="O649" s="25">
        <f t="shared" si="525"/>
        <v>11160.82546143035</v>
      </c>
      <c r="P649" s="25">
        <f t="shared" si="526"/>
        <v>27992.244538569641</v>
      </c>
      <c r="Q649" s="25">
        <f t="array" aca="1" ref="Q649" ca="1">INDEX('Isaac 401k'!L:L,MATCH('Retirement Calculator'!A649,'Isaac 401k'!N:N,0),0)</f>
        <v>1734568.1623779417</v>
      </c>
      <c r="R649" s="25">
        <f t="array" aca="1" ref="R649" ca="1">INDEX('Lorri 401b'!L:L,MATCH('Retirement Calculator'!A649,'Lorri 401b'!N:N,0),0)</f>
        <v>760787.45099199121</v>
      </c>
      <c r="S649" s="25">
        <f t="shared" ca="1" si="527"/>
        <v>2495355.6133699329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3525.4531757812501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7820.4732791855868</v>
      </c>
      <c r="K650" s="25">
        <f t="shared" si="524"/>
        <v>20171.771259384055</v>
      </c>
      <c r="L650" s="25"/>
      <c r="N650" s="25">
        <f>'Combined Retirement'!$C$18/12</f>
        <v>39153.069999999992</v>
      </c>
      <c r="O650" s="25">
        <f t="shared" si="525"/>
        <v>11160.82546143035</v>
      </c>
      <c r="P650" s="25">
        <f t="shared" si="526"/>
        <v>27992.244538569641</v>
      </c>
      <c r="Q650" s="25">
        <f t="array" aca="1" ref="Q650" ca="1">INDEX('Isaac 401k'!L:L,MATCH('Retirement Calculator'!A650,'Isaac 401k'!N:N,0),0)</f>
        <v>1733942.4711366675</v>
      </c>
      <c r="R650" s="25">
        <f t="array" aca="1" ref="R650" ca="1">INDEX('Lorri 401b'!L:L,MATCH('Retirement Calculator'!A650,'Lorri 401b'!N:N,0),0)</f>
        <v>743701.57839815971</v>
      </c>
      <c r="S650" s="25">
        <f t="shared" ca="1" si="527"/>
        <v>2477644.0495348275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3525.4531757812501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7820.4732791855868</v>
      </c>
      <c r="K651" s="25">
        <f t="shared" si="524"/>
        <v>20171.771259384055</v>
      </c>
      <c r="L651" s="25"/>
      <c r="N651" s="25">
        <f>'Combined Retirement'!$C$18/12</f>
        <v>39153.069999999992</v>
      </c>
      <c r="O651" s="25">
        <f t="shared" si="525"/>
        <v>11160.82546143035</v>
      </c>
      <c r="P651" s="25">
        <f t="shared" si="526"/>
        <v>27992.244538569641</v>
      </c>
      <c r="Q651" s="25">
        <f t="array" aca="1" ref="Q651" ca="1">INDEX('Isaac 401k'!L:L,MATCH('Retirement Calculator'!A651,'Isaac 401k'!N:N,0),0)</f>
        <v>1733314.1728485548</v>
      </c>
      <c r="R651" s="25">
        <f t="array" aca="1" ref="R651" ca="1">INDEX('Lorri 401b'!L:L,MATCH('Retirement Calculator'!A651,'Lorri 401b'!N:N,0),0)</f>
        <v>726544.51466852066</v>
      </c>
      <c r="S651" s="25">
        <f t="shared" ca="1" si="527"/>
        <v>2459858.6875170753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3525.4531757812501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7820.4732791855868</v>
      </c>
      <c r="K652" s="25">
        <f t="shared" si="524"/>
        <v>20171.771259384055</v>
      </c>
      <c r="L652" s="25"/>
      <c r="N652" s="25">
        <f>'Combined Retirement'!$C$18/12</f>
        <v>39153.069999999992</v>
      </c>
      <c r="O652" s="25">
        <f t="shared" si="525"/>
        <v>11160.82546143035</v>
      </c>
      <c r="P652" s="25">
        <f t="shared" si="526"/>
        <v>27992.244538569641</v>
      </c>
      <c r="Q652" s="25">
        <f t="array" aca="1" ref="Q652" ca="1">INDEX('Isaac 401k'!L:L,MATCH('Retirement Calculator'!A652,'Isaac 401k'!N:N,0),0)</f>
        <v>1732683.2566509082</v>
      </c>
      <c r="R652" s="25">
        <f t="array" aca="1" ref="R652" ca="1">INDEX('Lorri 401b'!L:L,MATCH('Retirement Calculator'!A652,'Lorri 401b'!N:N,0),0)</f>
        <v>709315.96317334124</v>
      </c>
      <c r="S652" s="25">
        <f t="shared" ca="1" si="527"/>
        <v>2441999.2198242494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3525.4531757812501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7820.4732791855868</v>
      </c>
      <c r="K653" s="25">
        <f t="shared" si="524"/>
        <v>20171.771259384055</v>
      </c>
      <c r="L653" s="25"/>
      <c r="N653" s="25">
        <f>'Combined Retirement'!$C$18/12</f>
        <v>39153.069999999992</v>
      </c>
      <c r="O653" s="25">
        <f t="shared" si="525"/>
        <v>11160.82546143035</v>
      </c>
      <c r="P653" s="25">
        <f t="shared" si="526"/>
        <v>27992.244538569641</v>
      </c>
      <c r="Q653" s="25">
        <f t="array" aca="1" ref="Q653" ca="1">INDEX('Isaac 401k'!L:L,MATCH('Retirement Calculator'!A653,'Isaac 401k'!N:N,0),0)</f>
        <v>1732049.7116357714</v>
      </c>
      <c r="R653" s="25">
        <f t="array" aca="1" ref="R653" ca="1">INDEX('Lorri 401b'!L:L,MATCH('Retirement Calculator'!A653,'Lorri 401b'!N:N,0),0)</f>
        <v>692015.62604693207</v>
      </c>
      <c r="S653" s="25">
        <f t="shared" ca="1" si="527"/>
        <v>2424065.3376827035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3525.4531757812501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7820.4732791855868</v>
      </c>
      <c r="K654" s="25">
        <f t="shared" si="524"/>
        <v>20171.771259384055</v>
      </c>
      <c r="L654" s="25"/>
      <c r="N654" s="25">
        <f>'Combined Retirement'!$C$18/12</f>
        <v>39153.069999999992</v>
      </c>
      <c r="O654" s="25">
        <f t="shared" si="525"/>
        <v>11160.82546143035</v>
      </c>
      <c r="P654" s="25">
        <f t="shared" si="526"/>
        <v>27992.244538569641</v>
      </c>
      <c r="Q654" s="25">
        <f t="array" aca="1" ref="Q654" ca="1">INDEX('Isaac 401k'!L:L,MATCH('Retirement Calculator'!A654,'Isaac 401k'!N:N,0),0)</f>
        <v>1731413.5268497383</v>
      </c>
      <c r="R654" s="25">
        <f t="array" aca="1" ref="R654" ca="1">INDEX('Lorri 401b'!L:L,MATCH('Retirement Calculator'!A654,'Lorri 401b'!N:N,0),0)</f>
        <v>674643.20418249618</v>
      </c>
      <c r="S654" s="25">
        <f t="shared" ca="1" si="527"/>
        <v>2406056.7310322346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3525.4531757812501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7820.4732791855868</v>
      </c>
      <c r="K655" s="25">
        <f t="shared" si="524"/>
        <v>20171.771259384055</v>
      </c>
      <c r="L655" s="25"/>
      <c r="N655" s="25">
        <f>'Combined Retirement'!$C$18/12</f>
        <v>39153.069999999992</v>
      </c>
      <c r="O655" s="25">
        <f t="shared" si="525"/>
        <v>11160.82546143035</v>
      </c>
      <c r="P655" s="25">
        <f t="shared" si="526"/>
        <v>27992.244538569641</v>
      </c>
      <c r="Q655" s="25">
        <f t="array" aca="1" ref="Q655" ca="1">INDEX('Isaac 401k'!L:L,MATCH('Retirement Calculator'!A655,'Isaac 401k'!N:N,0),0)</f>
        <v>1730774.6912937635</v>
      </c>
      <c r="R655" s="25">
        <f t="array" aca="1" ref="R655" ca="1">INDEX('Lorri 401b'!L:L,MATCH('Retirement Calculator'!A655,'Lorri 401b'!N:N,0),0)</f>
        <v>657198.39722695842</v>
      </c>
      <c r="S655" s="25">
        <f t="shared" ca="1" si="527"/>
        <v>2387973.088520722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3525.4531757812501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7820.4732791855868</v>
      </c>
      <c r="K656" s="25">
        <f t="shared" si="524"/>
        <v>20171.771259384055</v>
      </c>
      <c r="L656" s="25"/>
      <c r="N656" s="25">
        <f>'Combined Retirement'!$C$18/12</f>
        <v>39153.069999999992</v>
      </c>
      <c r="O656" s="25">
        <f t="shared" si="525"/>
        <v>11160.82546143035</v>
      </c>
      <c r="P656" s="25">
        <f t="shared" si="526"/>
        <v>27992.244538569641</v>
      </c>
      <c r="Q656" s="25">
        <f t="array" aca="1" ref="Q656" ca="1">INDEX('Isaac 401k'!L:L,MATCH('Retirement Calculator'!A656,'Isaac 401k'!N:N,0),0)</f>
        <v>1730133.1939229718</v>
      </c>
      <c r="R656" s="25">
        <f t="array" aca="1" ref="R656" ca="1">INDEX('Lorri 401b'!L:L,MATCH('Retirement Calculator'!A656,'Lorri 401b'!N:N,0),0)</f>
        <v>639680.90357577254</v>
      </c>
      <c r="S656" s="25">
        <f t="shared" ca="1" si="527"/>
        <v>2369814.0974987443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3525.4531757812501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7820.4732791855868</v>
      </c>
      <c r="K657" s="25">
        <f t="shared" si="524"/>
        <v>20171.771259384055</v>
      </c>
      <c r="L657" s="25"/>
      <c r="N657" s="25">
        <f>'Combined Retirement'!$C$18/12</f>
        <v>39153.069999999992</v>
      </c>
      <c r="O657" s="25">
        <f t="shared" si="525"/>
        <v>11160.82546143035</v>
      </c>
      <c r="P657" s="25">
        <f t="shared" si="526"/>
        <v>27992.244538569641</v>
      </c>
      <c r="Q657" s="25">
        <f t="array" aca="1" ref="Q657" ca="1">INDEX('Isaac 401k'!L:L,MATCH('Retirement Calculator'!A657,'Isaac 401k'!N:N,0),0)</f>
        <v>1729489.0236464688</v>
      </c>
      <c r="R657" s="25">
        <f t="array" aca="1" ref="R657" ca="1">INDEX('Lorri 401b'!L:L,MATCH('Retirement Calculator'!A657,'Lorri 401b'!N:N,0),0)</f>
        <v>622090.42036770668</v>
      </c>
      <c r="S657" s="25">
        <f t="shared" ca="1" si="527"/>
        <v>2351579.4440141753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3525.4531757812501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7820.4732791855868</v>
      </c>
      <c r="K658" s="25">
        <f t="shared" si="524"/>
        <v>20171.771259384055</v>
      </c>
      <c r="L658" s="25"/>
      <c r="N658" s="25">
        <f>'Combined Retirement'!$C$18/12</f>
        <v>39153.069999999992</v>
      </c>
      <c r="O658" s="25">
        <f t="shared" si="525"/>
        <v>11160.82546143035</v>
      </c>
      <c r="P658" s="25">
        <f t="shared" si="526"/>
        <v>27992.244538569641</v>
      </c>
      <c r="Q658" s="25">
        <f t="array" aca="1" ref="Q658" ca="1">INDEX('Isaac 401k'!L:L,MATCH('Retirement Calculator'!A658,'Isaac 401k'!N:N,0),0)</f>
        <v>1728842.1693271468</v>
      </c>
      <c r="R658" s="25">
        <f t="array" aca="1" ref="R658" ca="1">INDEX('Lorri 401b'!L:L,MATCH('Retirement Calculator'!A658,'Lorri 401b'!N:N,0),0)</f>
        <v>604426.6434796073</v>
      </c>
      <c r="S658" s="25">
        <f t="shared" ca="1" si="527"/>
        <v>2333268.8128067544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3525.4531757812501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7820.4732791855868</v>
      </c>
      <c r="K659" s="25">
        <f t="shared" si="524"/>
        <v>20171.771259384055</v>
      </c>
      <c r="L659" s="25"/>
      <c r="N659" s="25">
        <f>'Combined Retirement'!$C$18/12</f>
        <v>39153.069999999992</v>
      </c>
      <c r="O659" s="25">
        <f t="shared" si="525"/>
        <v>11160.82546143035</v>
      </c>
      <c r="P659" s="25">
        <f t="shared" si="526"/>
        <v>27992.244538569641</v>
      </c>
      <c r="Q659" s="25">
        <f t="array" aca="1" ref="Q659" ca="1">INDEX('Isaac 401k'!L:L,MATCH('Retirement Calculator'!A659,'Isaac 401k'!N:N,0),0)</f>
        <v>1728192.6197814944</v>
      </c>
      <c r="R659" s="25">
        <f t="array" aca="1" ref="R659" ca="1">INDEX('Lorri 401b'!L:L,MATCH('Retirement Calculator'!A659,'Lorri 401b'!N:N,0),0)</f>
        <v>586689.26752114086</v>
      </c>
      <c r="S659" s="25">
        <f t="shared" ca="1" si="527"/>
        <v>2314881.8873026352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3525.4531757812501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7820.4732791855868</v>
      </c>
      <c r="K660" s="25">
        <f t="shared" si="524"/>
        <v>20171.771259384055</v>
      </c>
      <c r="L660" s="25"/>
      <c r="N660" s="25">
        <f>'Combined Retirement'!$C$18/12</f>
        <v>39153.069999999992</v>
      </c>
      <c r="O660" s="25">
        <f t="shared" si="525"/>
        <v>11160.82546143035</v>
      </c>
      <c r="P660" s="25">
        <f t="shared" si="526"/>
        <v>27992.244538569641</v>
      </c>
      <c r="Q660" s="25">
        <f t="array" aca="1" ref="Q660" ca="1">INDEX('Isaac 401k'!L:L,MATCH('Retirement Calculator'!A660,'Isaac 401k'!N:N,0),0)</f>
        <v>1727540.3637794016</v>
      </c>
      <c r="R660" s="25">
        <f t="array" aca="1" ref="R660" ca="1">INDEX('Lorri 401b'!L:L,MATCH('Retirement Calculator'!A660,'Lorri 401b'!N:N,0),0)</f>
        <v>568877.98582951422</v>
      </c>
      <c r="S660" s="25">
        <f t="shared" ca="1" si="527"/>
        <v>2296418.3496089159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3525.4531757812501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7820.4732791855868</v>
      </c>
      <c r="K661" s="25">
        <f t="shared" si="524"/>
        <v>20171.771259384055</v>
      </c>
      <c r="L661" s="25"/>
      <c r="N661" s="25">
        <f>'Combined Retirement'!$C$18/12</f>
        <v>39153.069999999992</v>
      </c>
      <c r="O661" s="25">
        <f t="shared" si="525"/>
        <v>11160.82546143035</v>
      </c>
      <c r="P661" s="25">
        <f t="shared" si="526"/>
        <v>27992.244538569641</v>
      </c>
      <c r="Q661" s="25">
        <f t="array" aca="1" ref="Q661" ca="1">INDEX('Isaac 401k'!L:L,MATCH('Retirement Calculator'!A661,'Isaac 401k'!N:N,0),0)</f>
        <v>1726885.3900439669</v>
      </c>
      <c r="R661" s="25">
        <f t="array" aca="1" ref="R661" ca="1">INDEX('Lorri 401b'!L:L,MATCH('Retirement Calculator'!A661,'Lorri 401b'!N:N,0),0)</f>
        <v>550992.49046417244</v>
      </c>
      <c r="S661" s="25">
        <f t="shared" ca="1" si="527"/>
        <v>2277877.8805081393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3525.4531757812501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7820.4732791855868</v>
      </c>
      <c r="K662" s="25">
        <f t="shared" si="524"/>
        <v>20171.771259384055</v>
      </c>
      <c r="L662" s="25"/>
      <c r="N662" s="25">
        <f>'Combined Retirement'!$C$18/12</f>
        <v>39153.069999999992</v>
      </c>
      <c r="O662" s="25">
        <f t="shared" si="525"/>
        <v>11160.82546143035</v>
      </c>
      <c r="P662" s="25">
        <f t="shared" si="526"/>
        <v>27992.244538569641</v>
      </c>
      <c r="Q662" s="25">
        <f t="array" aca="1" ref="Q662" ca="1">INDEX('Isaac 401k'!L:L,MATCH('Retirement Calculator'!A662,'Isaac 401k'!N:N,0),0)</f>
        <v>1726227.6872513012</v>
      </c>
      <c r="R662" s="25">
        <f t="array" aca="1" ref="R662" ca="1">INDEX('Lorri 401b'!L:L,MATCH('Retirement Calculator'!A662,'Lorri 401b'!N:N,0),0)</f>
        <v>533032.47220147494</v>
      </c>
      <c r="S662" s="25">
        <f t="shared" ca="1" si="527"/>
        <v>2259260.1594527764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3525.4531757812501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7820.4732791855868</v>
      </c>
      <c r="K663" s="25">
        <f t="shared" si="524"/>
        <v>20171.771259384055</v>
      </c>
      <c r="L663" s="25"/>
      <c r="N663" s="25">
        <f>'Combined Retirement'!$C$18/12</f>
        <v>39153.069999999992</v>
      </c>
      <c r="O663" s="25">
        <f t="shared" si="525"/>
        <v>11160.82546143035</v>
      </c>
      <c r="P663" s="25">
        <f t="shared" si="526"/>
        <v>27992.244538569641</v>
      </c>
      <c r="Q663" s="25">
        <f t="array" aca="1" ref="Q663" ca="1">INDEX('Isaac 401k'!L:L,MATCH('Retirement Calculator'!A663,'Isaac 401k'!N:N,0),0)</f>
        <v>1725567.2440303329</v>
      </c>
      <c r="R663" s="25">
        <f t="array" aca="1" ref="R663" ca="1">INDEX('Lorri 401b'!L:L,MATCH('Retirement Calculator'!A663,'Lorri 401b'!N:N,0),0)</f>
        <v>514997.6205293496</v>
      </c>
      <c r="S663" s="25">
        <f t="shared" ca="1" si="527"/>
        <v>2240564.8645596826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3525.4531757812501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7820.4732791855868</v>
      </c>
      <c r="K664" s="25">
        <f t="shared" si="524"/>
        <v>20171.771259384055</v>
      </c>
      <c r="L664" s="25"/>
      <c r="N664" s="25">
        <f>'Combined Retirement'!$C$18/12</f>
        <v>39153.069999999992</v>
      </c>
      <c r="O664" s="25">
        <f t="shared" si="525"/>
        <v>11160.82546143035</v>
      </c>
      <c r="P664" s="25">
        <f t="shared" si="526"/>
        <v>27992.244538569641</v>
      </c>
      <c r="Q664" s="25">
        <f t="array" aca="1" ref="Q664" ca="1">INDEX('Isaac 401k'!L:L,MATCH('Retirement Calculator'!A664,'Isaac 401k'!N:N,0),0)</f>
        <v>1724904.0489626103</v>
      </c>
      <c r="R664" s="25">
        <f t="array" aca="1" ref="R664" ca="1">INDEX('Lorri 401b'!L:L,MATCH('Retirement Calculator'!A664,'Lorri 401b'!N:N,0),0)</f>
        <v>496887.62364192371</v>
      </c>
      <c r="S664" s="25">
        <f t="shared" ca="1" si="527"/>
        <v>2221791.6726045338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3525.4531757812501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7820.4732791855868</v>
      </c>
      <c r="K665" s="25">
        <f t="shared" si="524"/>
        <v>20171.771259384055</v>
      </c>
      <c r="L665" s="25"/>
      <c r="N665" s="25">
        <f>'Combined Retirement'!$C$18/12</f>
        <v>39153.069999999992</v>
      </c>
      <c r="O665" s="25">
        <f t="shared" si="525"/>
        <v>11160.82546143035</v>
      </c>
      <c r="P665" s="25">
        <f t="shared" si="526"/>
        <v>27992.244538569641</v>
      </c>
      <c r="Q665" s="25">
        <f t="array" aca="1" ref="Q665" ca="1">INDEX('Isaac 401k'!L:L,MATCH('Retirement Calculator'!A665,'Isaac 401k'!N:N,0),0)</f>
        <v>1724238.0905821056</v>
      </c>
      <c r="R665" s="25">
        <f t="array" aca="1" ref="R665" ca="1">INDEX('Lorri 401b'!L:L,MATCH('Retirement Calculator'!A665,'Lorri 401b'!N:N,0),0)</f>
        <v>478702.16843413358</v>
      </c>
      <c r="S665" s="25">
        <f t="shared" ca="1" si="527"/>
        <v>2202940.2590162391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3525.4531757812501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7820.4732791855868</v>
      </c>
      <c r="K666" s="25">
        <f t="shared" si="524"/>
        <v>20171.771259384055</v>
      </c>
      <c r="L666" s="25"/>
      <c r="N666" s="25">
        <f>'Combined Retirement'!$C$18/12</f>
        <v>39153.069999999992</v>
      </c>
      <c r="O666" s="25">
        <f t="shared" si="525"/>
        <v>11160.82546143035</v>
      </c>
      <c r="P666" s="25">
        <f t="shared" si="526"/>
        <v>27992.244538569641</v>
      </c>
      <c r="Q666" s="25">
        <f t="array" aca="1" ref="Q666" ca="1">INDEX('Isaac 401k'!L:L,MATCH('Retirement Calculator'!A666,'Isaac 401k'!N:N,0),0)</f>
        <v>1723569.3573750155</v>
      </c>
      <c r="R666" s="25">
        <f t="array" aca="1" ref="R666" ca="1">INDEX('Lorri 401b'!L:L,MATCH('Retirement Calculator'!A666,'Lorri 401b'!N:N,0),0)</f>
        <v>460440.940496311</v>
      </c>
      <c r="S666" s="25">
        <f t="shared" ca="1" si="527"/>
        <v>2184010.2978713266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3525.4531757812501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7820.4732791855868</v>
      </c>
      <c r="K667" s="25">
        <f t="shared" si="524"/>
        <v>20171.771259384055</v>
      </c>
      <c r="L667" s="25"/>
      <c r="N667" s="25">
        <f>'Combined Retirement'!$C$18/12</f>
        <v>39153.069999999992</v>
      </c>
      <c r="O667" s="25">
        <f t="shared" si="525"/>
        <v>11160.82546143035</v>
      </c>
      <c r="P667" s="25">
        <f t="shared" si="526"/>
        <v>27992.244538569641</v>
      </c>
      <c r="Q667" s="25">
        <f t="array" aca="1" ref="Q667" ca="1">INDEX('Isaac 401k'!L:L,MATCH('Retirement Calculator'!A667,'Isaac 401k'!N:N,0),0)</f>
        <v>1722897.8377795625</v>
      </c>
      <c r="R667" s="25">
        <f t="array" aca="1" ref="R667" ca="1">INDEX('Lorri 401b'!L:L,MATCH('Retirement Calculator'!A667,'Lorri 401b'!N:N,0),0)</f>
        <v>442103.62410874746</v>
      </c>
      <c r="S667" s="25">
        <f t="shared" ca="1" si="527"/>
        <v>2165001.46188831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3525.4531757812501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7820.4732791855868</v>
      </c>
      <c r="K668" s="25">
        <f t="shared" si="524"/>
        <v>20171.771259384055</v>
      </c>
      <c r="L668" s="25"/>
      <c r="N668" s="25">
        <f>'Combined Retirement'!$C$18/12</f>
        <v>39153.069999999992</v>
      </c>
      <c r="O668" s="25">
        <f t="shared" si="525"/>
        <v>11160.82546143035</v>
      </c>
      <c r="P668" s="25">
        <f t="shared" si="526"/>
        <v>27992.244538569641</v>
      </c>
      <c r="Q668" s="25">
        <f t="array" aca="1" ref="Q668" ca="1">INDEX('Isaac 401k'!L:L,MATCH('Retirement Calculator'!A668,'Isaac 401k'!N:N,0),0)</f>
        <v>1722223.5201857951</v>
      </c>
      <c r="R668" s="25">
        <f t="array" aca="1" ref="R668" ca="1">INDEX('Lorri 401b'!L:L,MATCH('Retirement Calculator'!A668,'Lorri 401b'!N:N,0),0)</f>
        <v>423689.90223623574</v>
      </c>
      <c r="S668" s="25">
        <f t="shared" ca="1" si="527"/>
        <v>2145913.4224220309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3525.4531757812501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7820.4732791855868</v>
      </c>
      <c r="K669" s="25">
        <f t="shared" si="524"/>
        <v>20171.771259384055</v>
      </c>
      <c r="L669" s="25"/>
      <c r="N669" s="25">
        <f>'Combined Retirement'!$C$18/12</f>
        <v>39153.069999999992</v>
      </c>
      <c r="O669" s="25">
        <f t="shared" si="525"/>
        <v>11160.82546143035</v>
      </c>
      <c r="P669" s="25">
        <f t="shared" si="526"/>
        <v>27992.244538569641</v>
      </c>
      <c r="Q669" s="25">
        <f t="array" aca="1" ref="Q669" ca="1">INDEX('Isaac 401k'!L:L,MATCH('Retirement Calculator'!A669,'Isaac 401k'!N:N,0),0)</f>
        <v>1721546.3929353871</v>
      </c>
      <c r="R669" s="25">
        <f t="array" aca="1" ref="R669" ca="1">INDEX('Lorri 401b'!L:L,MATCH('Retirement Calculator'!A669,'Lorri 401b'!N:N,0),0)</f>
        <v>405199.45652258856</v>
      </c>
      <c r="S669" s="25">
        <f t="shared" ca="1" si="527"/>
        <v>2126745.8494579755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3525.4531757812501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7820.4732791855868</v>
      </c>
      <c r="K670" s="25">
        <f t="shared" si="524"/>
        <v>20171.771259384055</v>
      </c>
      <c r="L670" s="25"/>
      <c r="N670" s="25">
        <f>'Combined Retirement'!$C$18/12</f>
        <v>39153.069999999992</v>
      </c>
      <c r="O670" s="25">
        <f t="shared" si="525"/>
        <v>11160.82546143035</v>
      </c>
      <c r="P670" s="25">
        <f t="shared" si="526"/>
        <v>27992.244538569641</v>
      </c>
      <c r="Q670" s="25">
        <f t="array" aca="1" ref="Q670" ca="1">INDEX('Isaac 401k'!L:L,MATCH('Retirement Calculator'!A670,'Isaac 401k'!N:N,0),0)</f>
        <v>1720866.4443214356</v>
      </c>
      <c r="R670" s="25">
        <f t="array" aca="1" ref="R670" ca="1">INDEX('Lorri 401b'!L:L,MATCH('Retirement Calculator'!A670,'Lorri 401b'!N:N,0),0)</f>
        <v>386631.96728513454</v>
      </c>
      <c r="S670" s="25">
        <f t="shared" ca="1" si="527"/>
        <v>2107498.4116065702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3525.4531757812501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7820.4732791855868</v>
      </c>
      <c r="K671" s="25">
        <f t="shared" si="524"/>
        <v>20171.771259384055</v>
      </c>
      <c r="L671" s="25"/>
      <c r="N671" s="25">
        <f>'Combined Retirement'!$C$18/12</f>
        <v>39153.069999999992</v>
      </c>
      <c r="O671" s="25">
        <f t="shared" si="525"/>
        <v>11160.82546143035</v>
      </c>
      <c r="P671" s="25">
        <f t="shared" si="526"/>
        <v>27992.244538569641</v>
      </c>
      <c r="Q671" s="25">
        <f t="array" aca="1" ref="Q671" ca="1">INDEX('Isaac 401k'!L:L,MATCH('Retirement Calculator'!A671,'Isaac 401k'!N:N,0),0)</f>
        <v>1720183.6625882594</v>
      </c>
      <c r="R671" s="25">
        <f t="array" aca="1" ref="R671" ca="1">INDEX('Lorri 401b'!L:L,MATCH('Retirement Calculator'!A671,'Lorri 401b'!N:N,0),0)</f>
        <v>367987.11350919108</v>
      </c>
      <c r="S671" s="25">
        <f t="shared" ca="1" si="527"/>
        <v>2088170.7760974504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3525.4531757812501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7820.4732791855868</v>
      </c>
      <c r="K672" s="25">
        <f t="shared" si="524"/>
        <v>20171.771259384055</v>
      </c>
      <c r="L672" s="25"/>
      <c r="N672" s="25">
        <f>'Combined Retirement'!$C$18/12</f>
        <v>39153.069999999992</v>
      </c>
      <c r="O672" s="25">
        <f t="shared" si="525"/>
        <v>11160.82546143035</v>
      </c>
      <c r="P672" s="25">
        <f t="shared" si="526"/>
        <v>27992.244538569641</v>
      </c>
      <c r="Q672" s="25">
        <f t="array" aca="1" ref="Q672" ca="1">INDEX('Isaac 401k'!L:L,MATCH('Retirement Calculator'!A672,'Isaac 401k'!N:N,0),0)</f>
        <v>1719498.0359311949</v>
      </c>
      <c r="R672" s="25">
        <f t="array" aca="1" ref="R672" ca="1">INDEX('Lorri 401b'!L:L,MATCH('Retirement Calculator'!A672,'Lorri 401b'!N:N,0),0)</f>
        <v>349264.57284251455</v>
      </c>
      <c r="S672" s="25">
        <f t="shared" ca="1" si="527"/>
        <v>2068762.6087737095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3525.4531757812501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7820.4732791855868</v>
      </c>
      <c r="K673" s="25">
        <f t="shared" si="524"/>
        <v>20171.771259384055</v>
      </c>
      <c r="L673" s="25"/>
      <c r="N673" s="25">
        <f>'Combined Retirement'!$C$18/12</f>
        <v>39153.069999999992</v>
      </c>
      <c r="O673" s="25">
        <f t="shared" si="525"/>
        <v>11160.82546143035</v>
      </c>
      <c r="P673" s="25">
        <f t="shared" si="526"/>
        <v>27992.244538569641</v>
      </c>
      <c r="Q673" s="25">
        <f t="array" aca="1" ref="Q673" ca="1">INDEX('Isaac 401k'!L:L,MATCH('Retirement Calculator'!A673,'Isaac 401k'!N:N,0),0)</f>
        <v>1718809.5524963927</v>
      </c>
      <c r="R673" s="25">
        <f t="array" aca="1" ref="R673" ca="1">INDEX('Lorri 401b'!L:L,MATCH('Retirement Calculator'!A673,'Lorri 401b'!N:N,0),0)</f>
        <v>330464.02158972685</v>
      </c>
      <c r="S673" s="25">
        <f t="shared" ca="1" si="527"/>
        <v>2049273.5740861197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3525.4531757812501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7820.4732791855868</v>
      </c>
      <c r="K674" s="25">
        <f t="shared" si="524"/>
        <v>20171.771259384055</v>
      </c>
      <c r="L674" s="25"/>
      <c r="N674" s="25">
        <f>'Combined Retirement'!$C$18/12</f>
        <v>39153.069999999992</v>
      </c>
      <c r="O674" s="25">
        <f t="shared" si="525"/>
        <v>11160.82546143035</v>
      </c>
      <c r="P674" s="25">
        <f t="shared" si="526"/>
        <v>27992.244538569641</v>
      </c>
      <c r="Q674" s="25">
        <f t="array" aca="1" ref="Q674" ca="1">INDEX('Isaac 401k'!L:L,MATCH('Retirement Calculator'!A674,'Isaac 401k'!N:N,0),0)</f>
        <v>1718118.2003806122</v>
      </c>
      <c r="R674" s="25">
        <f t="array" aca="1" ref="R674" ca="1">INDEX('Lorri 401b'!L:L,MATCH('Retirement Calculator'!A674,'Lorri 401b'!N:N,0),0)</f>
        <v>311585.1347067192</v>
      </c>
      <c r="S674" s="25">
        <f t="shared" ca="1" si="527"/>
        <v>2029703.3350873315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3525.4531757812501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7820.4732791855868</v>
      </c>
      <c r="K675" s="25">
        <f t="shared" si="524"/>
        <v>20171.771259384055</v>
      </c>
      <c r="L675" s="25"/>
      <c r="N675" s="25">
        <f>'Combined Retirement'!$C$18/12</f>
        <v>39153.069999999992</v>
      </c>
      <c r="O675" s="25">
        <f t="shared" si="525"/>
        <v>11160.82546143035</v>
      </c>
      <c r="P675" s="25">
        <f t="shared" si="526"/>
        <v>27992.244538569641</v>
      </c>
      <c r="Q675" s="25">
        <f t="array" aca="1" ref="Q675" ca="1">INDEX('Isaac 401k'!L:L,MATCH('Retirement Calculator'!A675,'Isaac 401k'!N:N,0),0)</f>
        <v>1717423.9676310159</v>
      </c>
      <c r="R675" s="25">
        <f t="array" aca="1" ref="R675" ca="1">INDEX('Lorri 401b'!L:L,MATCH('Retirement Calculator'!A675,'Lorri 401b'!N:N,0),0)</f>
        <v>292627.58579503238</v>
      </c>
      <c r="S675" s="25">
        <f t="shared" ca="1" si="527"/>
        <v>2010051.5534260483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3525.4531757812501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7820.4732791855868</v>
      </c>
      <c r="K676" s="25">
        <f t="shared" si="524"/>
        <v>20171.771259384055</v>
      </c>
      <c r="L676" s="25"/>
      <c r="N676" s="25">
        <f>'Combined Retirement'!$C$18/12</f>
        <v>39153.069999999992</v>
      </c>
      <c r="O676" s="25">
        <f t="shared" si="525"/>
        <v>11160.82546143035</v>
      </c>
      <c r="P676" s="25">
        <f t="shared" si="526"/>
        <v>27992.244538569641</v>
      </c>
      <c r="Q676" s="25">
        <f t="array" aca="1" ref="Q676" ca="1">INDEX('Isaac 401k'!L:L,MATCH('Retirement Calculator'!A676,'Isaac 401k'!N:N,0),0)</f>
        <v>1716726.8422449629</v>
      </c>
      <c r="R676" s="25">
        <f t="array" aca="1" ref="R676" ca="1">INDEX('Lorri 401b'!L:L,MATCH('Retirement Calculator'!A676,'Lorri 401b'!N:N,0),0)</f>
        <v>273591.04709621356</v>
      </c>
      <c r="S676" s="25">
        <f t="shared" ca="1" si="527"/>
        <v>1990317.8893411765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3525.4531757812501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7820.4732791855868</v>
      </c>
      <c r="K677" s="25">
        <f t="shared" si="524"/>
        <v>20171.771259384055</v>
      </c>
      <c r="L677" s="25"/>
      <c r="N677" s="25">
        <f>'Combined Retirement'!$C$18/12</f>
        <v>39153.069999999992</v>
      </c>
      <c r="O677" s="25">
        <f t="shared" si="525"/>
        <v>11160.82546143035</v>
      </c>
      <c r="P677" s="25">
        <f t="shared" si="526"/>
        <v>27992.244538569641</v>
      </c>
      <c r="Q677" s="25">
        <f t="array" aca="1" ref="Q677" ca="1">INDEX('Isaac 401k'!L:L,MATCH('Retirement Calculator'!A677,'Isaac 401k'!N:N,0),0)</f>
        <v>1716026.8121698014</v>
      </c>
      <c r="R677" s="25">
        <f t="array" aca="1" ref="R677" ca="1">INDEX('Lorri 401b'!L:L,MATCH('Retirement Calculator'!A677,'Lorri 401b'!N:N,0),0)</f>
        <v>254475.18948614964</v>
      </c>
      <c r="S677" s="25">
        <f t="shared" ca="1" si="527"/>
        <v>1970502.0016559511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3525.4531757812501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7820.4732791855868</v>
      </c>
      <c r="K678" s="25">
        <f t="shared" si="524"/>
        <v>20171.771259384055</v>
      </c>
      <c r="L678" s="25"/>
      <c r="N678" s="25">
        <f>'Combined Retirement'!$C$18/12</f>
        <v>39153.069999999992</v>
      </c>
      <c r="O678" s="25">
        <f t="shared" si="525"/>
        <v>11160.82546143035</v>
      </c>
      <c r="P678" s="25">
        <f t="shared" si="526"/>
        <v>27992.244538569641</v>
      </c>
      <c r="Q678" s="25">
        <f t="array" aca="1" ref="Q678" ca="1">INDEX('Isaac 401k'!L:L,MATCH('Retirement Calculator'!A678,'Isaac 401k'!N:N,0),0)</f>
        <v>1715323.86530266</v>
      </c>
      <c r="R678" s="25">
        <f t="array" aca="1" ref="R678" ca="1">INDEX('Lorri 401b'!L:L,MATCH('Retirement Calculator'!A678,'Lorri 401b'!N:N,0),0)</f>
        <v>235279.68246937712</v>
      </c>
      <c r="S678" s="25">
        <f t="shared" ca="1" si="527"/>
        <v>1950603.5477720371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3525.4531757812501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7820.4732791855868</v>
      </c>
      <c r="K679" s="25">
        <f t="shared" si="524"/>
        <v>20171.771259384055</v>
      </c>
      <c r="L679" s="25"/>
      <c r="N679" s="25">
        <f>'Combined Retirement'!$C$18/12</f>
        <v>39153.069999999992</v>
      </c>
      <c r="O679" s="25">
        <f t="shared" si="525"/>
        <v>11160.82546143035</v>
      </c>
      <c r="P679" s="25">
        <f t="shared" si="526"/>
        <v>27992.244538569641</v>
      </c>
      <c r="Q679" s="25">
        <f t="array" aca="1" ref="Q679" ca="1">INDEX('Isaac 401k'!L:L,MATCH('Retirement Calculator'!A679,'Isaac 401k'!N:N,0),0)</f>
        <v>1714617.9894902389</v>
      </c>
      <c r="R679" s="25">
        <f t="array" aca="1" ref="R679" ca="1">INDEX('Lorri 401b'!L:L,MATCH('Retirement Calculator'!A679,'Lorri 401b'!N:N,0),0)</f>
        <v>216004.19417336804</v>
      </c>
      <c r="S679" s="25">
        <f t="shared" ca="1" si="527"/>
        <v>1930622.1836636071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3525.4531757812501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7820.4732791855868</v>
      </c>
      <c r="K680" s="25">
        <f t="shared" si="524"/>
        <v>20171.771259384055</v>
      </c>
      <c r="L680" s="25"/>
      <c r="N680" s="25">
        <f>'Combined Retirement'!$C$18/12</f>
        <v>39153.069999999992</v>
      </c>
      <c r="O680" s="25">
        <f t="shared" si="525"/>
        <v>11160.82546143035</v>
      </c>
      <c r="P680" s="25">
        <f t="shared" si="526"/>
        <v>27992.244538569641</v>
      </c>
      <c r="Q680" s="25">
        <f t="array" aca="1" ref="Q680" ca="1">INDEX('Isaac 401k'!L:L,MATCH('Retirement Calculator'!A680,'Isaac 401k'!N:N,0),0)</f>
        <v>1713909.1725285994</v>
      </c>
      <c r="R680" s="25">
        <f t="array" aca="1" ref="R680" ca="1">INDEX('Lorri 401b'!L:L,MATCH('Retirement Calculator'!A680,'Lorri 401b'!N:N,0),0)</f>
        <v>196648.39134279225</v>
      </c>
      <c r="S680" s="25">
        <f t="shared" ca="1" si="527"/>
        <v>1910557.5638713916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3525.4531757812501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7820.4732791855868</v>
      </c>
      <c r="K681" s="25">
        <f t="shared" si="524"/>
        <v>20171.771259384055</v>
      </c>
      <c r="L681" s="25"/>
      <c r="N681" s="25">
        <f>'Combined Retirement'!$C$18/12</f>
        <v>39153.069999999992</v>
      </c>
      <c r="O681" s="25">
        <f t="shared" si="525"/>
        <v>11160.82546143035</v>
      </c>
      <c r="P681" s="25">
        <f t="shared" si="526"/>
        <v>27992.244538569641</v>
      </c>
      <c r="Q681" s="25">
        <f t="array" aca="1" ref="Q681" ca="1">INDEX('Isaac 401k'!L:L,MATCH('Retirement Calculator'!A681,'Isaac 401k'!N:N,0),0)</f>
        <v>1713197.402162953</v>
      </c>
      <c r="R681" s="25">
        <f t="array" aca="1" ref="R681" ca="1">INDEX('Lorri 401b'!L:L,MATCH('Retirement Calculator'!A681,'Lorri 401b'!N:N,0),0)</f>
        <v>177211.93933375573</v>
      </c>
      <c r="S681" s="25">
        <f t="shared" ca="1" si="527"/>
        <v>1890409.3414967088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3525.4531757812501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7820.4732791855868</v>
      </c>
      <c r="K682" s="25">
        <f t="shared" si="524"/>
        <v>20171.771259384055</v>
      </c>
      <c r="L682" s="25"/>
      <c r="N682" s="25">
        <f>'Combined Retirement'!$C$18/12</f>
        <v>39153.069999999992</v>
      </c>
      <c r="O682" s="25">
        <f t="shared" si="525"/>
        <v>11160.82546143035</v>
      </c>
      <c r="P682" s="25">
        <f t="shared" si="526"/>
        <v>27992.244538569641</v>
      </c>
      <c r="Q682" s="25">
        <f t="array" aca="1" ref="Q682" ca="1">INDEX('Isaac 401k'!L:L,MATCH('Retirement Calculator'!A682,'Isaac 401k'!N:N,0),0)</f>
        <v>1712482.6660874498</v>
      </c>
      <c r="R682" s="25">
        <f t="array" aca="1" ref="R682" ca="1">INDEX('Lorri 401b'!L:L,MATCH('Retirement Calculator'!A682,'Lorri 401b'!N:N,0),0)</f>
        <v>157694.50210801489</v>
      </c>
      <c r="S682" s="25">
        <f t="shared" ca="1" si="527"/>
        <v>1870177.1681954646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3525.4531757812501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7820.4732791855868</v>
      </c>
      <c r="K683" s="25">
        <f t="shared" si="524"/>
        <v>20171.771259384055</v>
      </c>
      <c r="L683" s="25"/>
      <c r="N683" s="25">
        <f>'Combined Retirement'!$C$18/12</f>
        <v>39153.069999999992</v>
      </c>
      <c r="O683" s="25">
        <f t="shared" si="525"/>
        <v>11160.82546143035</v>
      </c>
      <c r="P683" s="25">
        <f t="shared" si="526"/>
        <v>27992.244538569641</v>
      </c>
      <c r="Q683" s="25">
        <f t="array" aca="1" ref="Q683" ca="1">INDEX('Isaac 401k'!L:L,MATCH('Retirement Calculator'!A683,'Isaac 401k'!N:N,0),0)</f>
        <v>1711764.9519449652</v>
      </c>
      <c r="R683" s="25">
        <f t="array" aca="1" ref="R683" ca="1">INDEX('Lorri 401b'!L:L,MATCH('Retirement Calculator'!A683,'Lorri 401b'!N:N,0),0)</f>
        <v>138095.7422271668</v>
      </c>
      <c r="S683" s="25">
        <f t="shared" ca="1" si="527"/>
        <v>1849860.6941721321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3525.4531757812501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7820.4732791855868</v>
      </c>
      <c r="K684" s="25">
        <f t="shared" si="524"/>
        <v>20171.771259384055</v>
      </c>
      <c r="L684" s="25"/>
      <c r="N684" s="25">
        <f>'Combined Retirement'!$C$18/12</f>
        <v>39153.069999999992</v>
      </c>
      <c r="O684" s="25">
        <f t="shared" si="525"/>
        <v>11160.82546143035</v>
      </c>
      <c r="P684" s="25">
        <f t="shared" si="526"/>
        <v>27992.244538569641</v>
      </c>
      <c r="Q684" s="25">
        <f t="array" aca="1" ref="Q684" ca="1">INDEX('Isaac 401k'!L:L,MATCH('Retirement Calculator'!A684,'Isaac 401k'!N:N,0),0)</f>
        <v>1711044.247326887</v>
      </c>
      <c r="R684" s="25">
        <f t="array" aca="1" ref="R684" ca="1">INDEX('Lorri 401b'!L:L,MATCH('Retirement Calculator'!A684,'Lorri 401b'!N:N,0),0)</f>
        <v>118415.32084681517</v>
      </c>
      <c r="S684" s="25">
        <f t="shared" ca="1" si="527"/>
        <v>1829459.5681737021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3525.4531757812501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7820.4732791855868</v>
      </c>
      <c r="K685" s="25">
        <f t="shared" si="524"/>
        <v>20171.771259384055</v>
      </c>
      <c r="L685" s="25"/>
      <c r="N685" s="25">
        <f>'Combined Retirement'!$C$18/12</f>
        <v>39153.069999999992</v>
      </c>
      <c r="O685" s="25">
        <f t="shared" si="525"/>
        <v>11160.82546143035</v>
      </c>
      <c r="P685" s="25">
        <f t="shared" si="526"/>
        <v>27992.244538569641</v>
      </c>
      <c r="Q685" s="25">
        <f t="array" aca="1" ref="Q685" ca="1">INDEX('Isaac 401k'!L:L,MATCH('Retirement Calculator'!A685,'Isaac 401k'!N:N,0),0)</f>
        <v>1710320.5397729001</v>
      </c>
      <c r="R685" s="25">
        <f t="array" aca="1" ref="R685" ca="1">INDEX('Lorri 401b'!L:L,MATCH('Retirement Calculator'!A685,'Lorri 401b'!N:N,0),0)</f>
        <v>98652.897710712074</v>
      </c>
      <c r="S685" s="25">
        <f t="shared" ca="1" si="527"/>
        <v>1808973.4374836122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3525.4531757812501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7820.4732791855868</v>
      </c>
      <c r="K686" s="25">
        <f t="shared" si="524"/>
        <v>20171.771259384055</v>
      </c>
      <c r="L686" s="25"/>
      <c r="N686" s="25">
        <f>'Combined Retirement'!$C$18/12</f>
        <v>39153.069999999992</v>
      </c>
      <c r="O686" s="25">
        <f t="shared" si="525"/>
        <v>11160.82546143035</v>
      </c>
      <c r="P686" s="25">
        <f t="shared" si="526"/>
        <v>27992.244538569641</v>
      </c>
      <c r="Q686" s="25">
        <f t="array" aca="1" ref="Q686" ca="1">INDEX('Isaac 401k'!L:L,MATCH('Retirement Calculator'!A686,'Isaac 401k'!N:N,0),0)</f>
        <v>1709593.8167707715</v>
      </c>
      <c r="R686" s="25">
        <f t="array" aca="1" ref="R686" ca="1">INDEX('Lorri 401b'!L:L,MATCH('Retirement Calculator'!A686,'Lorri 401b'!N:N,0),0)</f>
        <v>78808.131144875224</v>
      </c>
      <c r="S686" s="25">
        <f t="shared" ca="1" si="527"/>
        <v>1788401.9479156467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3525.4531757812501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7820.4732791855868</v>
      </c>
      <c r="K687" s="25">
        <f t="shared" si="524"/>
        <v>20171.771259384055</v>
      </c>
      <c r="L687" s="25"/>
      <c r="N687" s="25">
        <f>'Combined Retirement'!$C$18/12</f>
        <v>39153.069999999992</v>
      </c>
      <c r="O687" s="25">
        <f t="shared" si="525"/>
        <v>11160.82546143035</v>
      </c>
      <c r="P687" s="25">
        <f t="shared" si="526"/>
        <v>27992.244538569641</v>
      </c>
      <c r="Q687" s="25">
        <f t="array" aca="1" ref="Q687" ca="1">INDEX('Isaac 401k'!L:L,MATCH('Retirement Calculator'!A687,'Isaac 401k'!N:N,0),0)</f>
        <v>1708864.0657561342</v>
      </c>
      <c r="R687" s="25">
        <f t="array" aca="1" ref="R687" ca="1">INDEX('Lorri 401b'!L:L,MATCH('Retirement Calculator'!A687,'Lorri 401b'!N:N,0),0)</f>
        <v>58880.678051680712</v>
      </c>
      <c r="S687" s="25">
        <f t="shared" ca="1" si="527"/>
        <v>1767744.743807815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3525.4531757812501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7820.4732791855868</v>
      </c>
      <c r="K688" s="25">
        <f t="shared" si="524"/>
        <v>20171.771259384055</v>
      </c>
      <c r="L688" s="25"/>
      <c r="N688" s="25">
        <f>'Combined Retirement'!$C$18/12</f>
        <v>39153.069999999992</v>
      </c>
      <c r="O688" s="25">
        <f t="shared" si="525"/>
        <v>11160.82546143035</v>
      </c>
      <c r="P688" s="25">
        <f t="shared" si="526"/>
        <v>27992.244538569641</v>
      </c>
      <c r="Q688" s="25">
        <f t="array" aca="1" ref="Q688" ca="1">INDEX('Isaac 401k'!L:L,MATCH('Retirement Calculator'!A688,'Isaac 401k'!N:N,0),0)</f>
        <v>1708131.2741122693</v>
      </c>
      <c r="R688" s="25">
        <f t="array" aca="1" ref="R688" ca="1">INDEX('Lorri 401b'!L:L,MATCH('Retirement Calculator'!A688,'Lorri 401b'!N:N,0),0)</f>
        <v>38870.193903931227</v>
      </c>
      <c r="S688" s="25">
        <f t="shared" ca="1" si="527"/>
        <v>1747001.4680162005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3525.4531757812501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7820.4732791855868</v>
      </c>
      <c r="K689" s="25">
        <f t="shared" si="524"/>
        <v>20171.771259384055</v>
      </c>
      <c r="L689" s="25"/>
      <c r="N689" s="25">
        <f>'Combined Retirement'!$C$18/12</f>
        <v>39153.069999999992</v>
      </c>
      <c r="O689" s="25">
        <f t="shared" si="525"/>
        <v>11160.82546143035</v>
      </c>
      <c r="P689" s="25">
        <f t="shared" si="526"/>
        <v>27992.244538569641</v>
      </c>
      <c r="Q689" s="25">
        <f t="array" aca="1" ref="Q689" ca="1">INDEX('Isaac 401k'!L:L,MATCH('Retirement Calculator'!A689,'Isaac 401k'!N:N,0),0)</f>
        <v>1707395.4291698881</v>
      </c>
      <c r="R689" s="25">
        <f t="array" aca="1" ref="R689" ca="1">INDEX('Lorri 401b'!L:L,MATCH('Retirement Calculator'!A689,'Lorri 401b'!N:N,0),0)</f>
        <v>18776.332738899451</v>
      </c>
      <c r="S689" s="25">
        <f t="shared" ca="1" si="527"/>
        <v>1726171.7619087875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3525.4531757812501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7820.4732791855868</v>
      </c>
      <c r="K690" s="25">
        <f t="shared" si="524"/>
        <v>20171.771259384055</v>
      </c>
      <c r="L690" s="25"/>
      <c r="N690" s="25">
        <f>'Combined Retirement'!$C$18/12</f>
        <v>39153.069999999992</v>
      </c>
      <c r="O690" s="25">
        <f t="shared" si="525"/>
        <v>11160.82546143035</v>
      </c>
      <c r="P690" s="25">
        <f t="shared" si="526"/>
        <v>27992.244538569641</v>
      </c>
      <c r="Q690" s="25">
        <f t="array" aca="1" ref="Q690" ca="1">INDEX('Isaac 401k'!L:L,MATCH('Retirement Calculator'!A690,'Isaac 401k'!N:N,0),0)</f>
        <v>1706656.5182069137</v>
      </c>
      <c r="R690" s="25">
        <f t="array" aca="1" ref="R690" ca="1">INDEX('Lorri 401b'!L:L,MATCH('Retirement Calculator'!A690,'Lorri 401b'!N:N,0),0)</f>
        <v>-1401.2528476532898</v>
      </c>
      <c r="S690" s="25">
        <f t="shared" ca="1" si="527"/>
        <v>1705255.2653592604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3525.4531757812501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7820.4732791855868</v>
      </c>
      <c r="K691" s="25">
        <f t="shared" si="524"/>
        <v>20171.771259384055</v>
      </c>
      <c r="L691" s="25"/>
      <c r="N691" s="25">
        <f>'Combined Retirement'!$C$18/12</f>
        <v>39153.069999999992</v>
      </c>
      <c r="O691" s="25">
        <f t="shared" si="525"/>
        <v>11160.82546143035</v>
      </c>
      <c r="P691" s="25">
        <f t="shared" si="526"/>
        <v>27992.244538569641</v>
      </c>
      <c r="Q691" s="25">
        <f t="array" aca="1" ref="Q691" ca="1">INDEX('Isaac 401k'!L:L,MATCH('Retirement Calculator'!A691,'Isaac 401k'!N:N,0),0)</f>
        <v>1705914.5284482604</v>
      </c>
      <c r="R691" s="25">
        <f t="array" aca="1" ref="R691" ca="1">INDEX('Lorri 401b'!L:L,MATCH('Retirement Calculator'!A691,'Lorri 401b'!N:N,0),0)</f>
        <v>-21662.911707483334</v>
      </c>
      <c r="S691" s="25">
        <f t="shared" ca="1" si="527"/>
        <v>1684251.6167407772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3525.4531757812501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7820.4732791855868</v>
      </c>
      <c r="K692" s="25">
        <f t="shared" si="524"/>
        <v>20171.771259384055</v>
      </c>
      <c r="L692" s="25"/>
      <c r="N692" s="25">
        <f>'Combined Retirement'!$C$18/12</f>
        <v>39153.069999999992</v>
      </c>
      <c r="O692" s="25">
        <f t="shared" si="525"/>
        <v>11160.82546143035</v>
      </c>
      <c r="P692" s="25">
        <f t="shared" si="526"/>
        <v>27992.244538569641</v>
      </c>
      <c r="Q692" s="25">
        <f t="array" aca="1" ref="Q692" ca="1">INDEX('Isaac 401k'!L:L,MATCH('Retirement Calculator'!A692,'Isaac 401k'!N:N,0),0)</f>
        <v>1705169.4470656125</v>
      </c>
      <c r="R692" s="25">
        <f t="array" aca="1" ref="R692" ca="1">INDEX('Lorri 401b'!L:L,MATCH('Retirement Calculator'!A692,'Lorri 401b'!N:N,0),0)</f>
        <v>-42008.994145896002</v>
      </c>
      <c r="S692" s="25">
        <f t="shared" ca="1" si="527"/>
        <v>1663160.4529197165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3525.4531757812501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7820.4732791855868</v>
      </c>
      <c r="K693" s="25">
        <f t="shared" si="524"/>
        <v>20171.771259384055</v>
      </c>
      <c r="L693" s="25"/>
      <c r="N693" s="25">
        <f>'Combined Retirement'!$C$18/12</f>
        <v>39153.069999999992</v>
      </c>
      <c r="O693" s="25">
        <f t="shared" si="525"/>
        <v>11160.82546143035</v>
      </c>
      <c r="P693" s="25">
        <f t="shared" si="526"/>
        <v>27992.244538569641</v>
      </c>
      <c r="Q693" s="25">
        <f t="array" aca="1" ref="Q693" ca="1">INDEX('Isaac 401k'!L:L,MATCH('Retirement Calculator'!A693,'Isaac 401k'!N:N,0),0)</f>
        <v>1704421.2611772036</v>
      </c>
      <c r="R693" s="25">
        <f t="array" aca="1" ref="R693" ca="1">INDEX('Lorri 401b'!L:L,MATCH('Retirement Calculator'!A693,'Lorri 401b'!N:N,0),0)</f>
        <v>-62439.851927802054</v>
      </c>
      <c r="S693" s="25">
        <f t="shared" ca="1" si="527"/>
        <v>1641981.4092494017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3525.4531757812501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7820.4732791855868</v>
      </c>
      <c r="K694" s="25">
        <f t="shared" si="524"/>
        <v>20171.771259384055</v>
      </c>
      <c r="L694" s="25"/>
      <c r="N694" s="25">
        <f>'Combined Retirement'!$C$18/12</f>
        <v>39153.069999999992</v>
      </c>
      <c r="O694" s="25">
        <f t="shared" si="525"/>
        <v>11160.82546143035</v>
      </c>
      <c r="P694" s="25">
        <f t="shared" si="526"/>
        <v>27992.244538569641</v>
      </c>
      <c r="Q694" s="25">
        <f t="array" aca="1" ref="Q694" ca="1">INDEX('Isaac 401k'!L:L,MATCH('Retirement Calculator'!A694,'Isaac 401k'!N:N,0),0)</f>
        <v>1703669.9578475931</v>
      </c>
      <c r="R694" s="25">
        <f t="array" aca="1" ref="R694" ca="1">INDEX('Lorri 401b'!L:L,MATCH('Retirement Calculator'!A694,'Lorri 401b'!N:N,0),0)</f>
        <v>-82955.838283799385</v>
      </c>
      <c r="S694" s="25">
        <f t="shared" ca="1" si="527"/>
        <v>1620714.1195637938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3525.4531757812501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7820.4732791855868</v>
      </c>
      <c r="K695" s="25">
        <f t="shared" si="524"/>
        <v>20171.771259384055</v>
      </c>
      <c r="L695" s="25"/>
      <c r="N695" s="25">
        <f>'Combined Retirement'!$C$18/12</f>
        <v>39153.069999999992</v>
      </c>
      <c r="O695" s="25">
        <f t="shared" si="525"/>
        <v>11160.82546143035</v>
      </c>
      <c r="P695" s="25">
        <f t="shared" si="526"/>
        <v>27992.244538569641</v>
      </c>
      <c r="Q695" s="25">
        <f t="array" aca="1" ref="Q695" ca="1">INDEX('Isaac 401k'!L:L,MATCH('Retirement Calculator'!A695,'Isaac 401k'!N:N,0),0)</f>
        <v>1702915.5240874426</v>
      </c>
      <c r="R695" s="25">
        <f t="array" aca="1" ref="R695" ca="1">INDEX('Lorri 401b'!L:L,MATCH('Retirement Calculator'!A695,'Lorri 401b'!N:N,0),0)</f>
        <v>-103557.30791628004</v>
      </c>
      <c r="S695" s="25">
        <f t="shared" ca="1" si="527"/>
        <v>1599358.2161711624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3525.4531757812501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7820.4732791855868</v>
      </c>
      <c r="K696" s="25">
        <f t="shared" si="524"/>
        <v>20171.771259384055</v>
      </c>
      <c r="L696" s="25"/>
      <c r="N696" s="25">
        <f>'Combined Retirement'!$C$18/12</f>
        <v>39153.069999999992</v>
      </c>
      <c r="O696" s="25">
        <f t="shared" si="525"/>
        <v>11160.82546143035</v>
      </c>
      <c r="P696" s="25">
        <f t="shared" si="526"/>
        <v>27992.244538569641</v>
      </c>
      <c r="Q696" s="25">
        <f t="array" aca="1" ref="Q696" ca="1">INDEX('Isaac 401k'!L:L,MATCH('Retirement Calculator'!A696,'Isaac 401k'!N:N,0),0)</f>
        <v>1702157.9468532915</v>
      </c>
      <c r="R696" s="25">
        <f t="array" aca="1" ref="R696" ca="1">INDEX('Lorri 401b'!L:L,MATCH('Retirement Calculator'!A696,'Lorri 401b'!N:N,0),0)</f>
        <v>-124244.6170055627</v>
      </c>
      <c r="S696" s="25">
        <f t="shared" ca="1" si="527"/>
        <v>1577913.3298477288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3525.4531757812501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7820.4732791855868</v>
      </c>
      <c r="K697" s="25">
        <f t="shared" si="524"/>
        <v>20171.771259384055</v>
      </c>
      <c r="L697" s="25"/>
      <c r="N697" s="25">
        <f>'Combined Retirement'!$C$18/12</f>
        <v>39153.069999999992</v>
      </c>
      <c r="O697" s="25">
        <f t="shared" si="525"/>
        <v>11160.82546143035</v>
      </c>
      <c r="P697" s="25">
        <f t="shared" si="526"/>
        <v>27992.244538569641</v>
      </c>
      <c r="Q697" s="25">
        <f t="array" aca="1" ref="Q697" ca="1">INDEX('Isaac 401k'!L:L,MATCH('Retirement Calculator'!A697,'Isaac 401k'!N:N,0),0)</f>
        <v>1701397.2130473314</v>
      </c>
      <c r="R697" s="25">
        <f t="array" aca="1" ref="R697" ca="1">INDEX('Lorri 401b'!L:L,MATCH('Retirement Calculator'!A697,'Lorri 401b'!N:N,0),0)</f>
        <v>-145018.12321605071</v>
      </c>
      <c r="S697" s="25">
        <f t="shared" ca="1" si="527"/>
        <v>1556379.0898312808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3525.4531757812501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7820.4732791855868</v>
      </c>
      <c r="K698" s="25">
        <f t="shared" si="524"/>
        <v>20171.771259384055</v>
      </c>
      <c r="L698" s="25"/>
      <c r="N698" s="25">
        <f>'Combined Retirement'!$C$18/12</f>
        <v>39153.069999999992</v>
      </c>
      <c r="O698" s="25">
        <f t="shared" si="525"/>
        <v>11160.82546143035</v>
      </c>
      <c r="P698" s="25">
        <f t="shared" si="526"/>
        <v>27992.244538569641</v>
      </c>
      <c r="Q698" s="25">
        <f t="array" aca="1" ref="Q698" ca="1">INDEX('Isaac 401k'!L:L,MATCH('Retirement Calculator'!A698,'Isaac 401k'!N:N,0),0)</f>
        <v>1700633.3095171798</v>
      </c>
      <c r="R698" s="25">
        <f t="array" aca="1" ref="R698" ca="1">INDEX('Lorri 401b'!L:L,MATCH('Retirement Calculator'!A698,'Lorri 401b'!N:N,0),0)</f>
        <v>-165878.18570241574</v>
      </c>
      <c r="S698" s="25">
        <f t="shared" ca="1" si="527"/>
        <v>1534755.1238147642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3525.4531757812501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7820.4732791855868</v>
      </c>
      <c r="K699" s="25">
        <f t="shared" si="524"/>
        <v>20171.771259384055</v>
      </c>
      <c r="L699" s="25"/>
      <c r="N699" s="25">
        <f>'Combined Retirement'!$C$18/12</f>
        <v>39153.069999999992</v>
      </c>
      <c r="O699" s="25">
        <f t="shared" si="525"/>
        <v>11160.82546143035</v>
      </c>
      <c r="P699" s="25">
        <f t="shared" si="526"/>
        <v>27992.244538569641</v>
      </c>
      <c r="Q699" s="25">
        <f t="array" aca="1" ref="Q699" ca="1">INDEX('Isaac 401k'!L:L,MATCH('Retirement Calculator'!A699,'Isaac 401k'!N:N,0),0)</f>
        <v>1699866.2230556526</v>
      </c>
      <c r="R699" s="25">
        <f t="array" aca="1" ref="R699" ca="1">INDEX('Lorri 401b'!L:L,MATCH('Retirement Calculator'!A699,'Lorri 401b'!N:N,0),0)</f>
        <v>-186825.16511580729</v>
      </c>
      <c r="S699" s="25">
        <f t="shared" ca="1" si="527"/>
        <v>1513041.0579398454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3525.4531757812501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7820.4732791855868</v>
      </c>
      <c r="K700" s="25">
        <f t="shared" si="524"/>
        <v>20171.771259384055</v>
      </c>
      <c r="L700" s="25"/>
      <c r="N700" s="25">
        <f>'Combined Retirement'!$C$18/12</f>
        <v>39153.069999999992</v>
      </c>
      <c r="O700" s="25">
        <f t="shared" si="525"/>
        <v>11160.82546143035</v>
      </c>
      <c r="P700" s="25">
        <f t="shared" si="526"/>
        <v>27992.244538569641</v>
      </c>
      <c r="Q700" s="25">
        <f t="array" aca="1" ref="Q700" ca="1">INDEX('Isaac 401k'!L:L,MATCH('Retirement Calculator'!A700,'Isaac 401k'!N:N,0),0)</f>
        <v>1699095.9404005357</v>
      </c>
      <c r="R700" s="25">
        <f t="array" aca="1" ref="R700" ca="1">INDEX('Lorri 401b'!L:L,MATCH('Retirement Calculator'!A700,'Lorri 401b'!N:N,0),0)</f>
        <v>-207859.42361008798</v>
      </c>
      <c r="S700" s="25">
        <f t="shared" ca="1" si="527"/>
        <v>1491236.5167904478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3525.4531757812501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7820.4732791855868</v>
      </c>
      <c r="K701" s="25">
        <f t="shared" si="524"/>
        <v>20171.771259384055</v>
      </c>
      <c r="L701" s="25"/>
      <c r="N701" s="25">
        <f>'Combined Retirement'!$C$18/12</f>
        <v>39153.069999999992</v>
      </c>
      <c r="O701" s="25">
        <f t="shared" si="525"/>
        <v>11160.82546143035</v>
      </c>
      <c r="P701" s="25">
        <f t="shared" si="526"/>
        <v>27992.244538569641</v>
      </c>
      <c r="Q701" s="25">
        <f t="array" aca="1" ref="Q701" ca="1">INDEX('Isaac 401k'!L:L,MATCH('Retirement Calculator'!A701,'Isaac 401k'!N:N,0),0)</f>
        <v>1698322.4482343558</v>
      </c>
      <c r="R701" s="25">
        <f t="array" aca="1" ref="R701" ca="1">INDEX('Lorri 401b'!L:L,MATCH('Retirement Calculator'!A701,'Lorri 401b'!N:N,0),0)</f>
        <v>-228981.32484809484</v>
      </c>
      <c r="S701" s="25">
        <f t="shared" ca="1" si="527"/>
        <v>1469341.1233862611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3525.4531757812501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7820.4732791855868</v>
      </c>
      <c r="K702" s="25">
        <f t="shared" si="524"/>
        <v>20171.771259384055</v>
      </c>
      <c r="L702" s="25"/>
      <c r="N702" s="25">
        <f>'Combined Retirement'!$C$18/12</f>
        <v>39153.069999999992</v>
      </c>
      <c r="O702" s="25">
        <f t="shared" si="525"/>
        <v>11160.82546143035</v>
      </c>
      <c r="P702" s="25">
        <f t="shared" si="526"/>
        <v>27992.244538569641</v>
      </c>
      <c r="Q702" s="25">
        <f t="array" aca="1" ref="Q702" ca="1">INDEX('Isaac 401k'!L:L,MATCH('Retirement Calculator'!A702,'Isaac 401k'!N:N,0),0)</f>
        <v>1697545.73318415</v>
      </c>
      <c r="R702" s="25">
        <f t="array" aca="1" ref="R702" ca="1">INDEX('Lorri 401b'!L:L,MATCH('Retirement Calculator'!A702,'Lorri 401b'!N:N,0),0)</f>
        <v>-250191.23400792672</v>
      </c>
      <c r="S702" s="25">
        <f t="shared" ca="1" si="527"/>
        <v>1447354.4991762233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3525.4531757812501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7820.4732791855868</v>
      </c>
      <c r="K703" s="25">
        <f t="shared" si="524"/>
        <v>20171.771259384055</v>
      </c>
      <c r="L703" s="25"/>
      <c r="N703" s="25">
        <f>'Combined Retirement'!$C$18/12</f>
        <v>39153.069999999992</v>
      </c>
      <c r="O703" s="25">
        <f t="shared" si="525"/>
        <v>11160.82546143035</v>
      </c>
      <c r="P703" s="25">
        <f t="shared" si="526"/>
        <v>27992.244538569641</v>
      </c>
      <c r="Q703" s="25">
        <f t="array" aca="1" ref="Q703" ca="1">INDEX('Isaac 401k'!L:L,MATCH('Retirement Calculator'!A703,'Isaac 401k'!N:N,0),0)</f>
        <v>1696765.7818212351</v>
      </c>
      <c r="R703" s="25">
        <f t="array" aca="1" ref="R703" ca="1">INDEX('Lorri 401b'!L:L,MATCH('Retirement Calculator'!A703,'Lorri 401b'!N:N,0),0)</f>
        <v>-271489.51778925792</v>
      </c>
      <c r="S703" s="25">
        <f t="shared" ca="1" si="527"/>
        <v>1425276.2640319772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3525.4531757812501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7820.4732791855868</v>
      </c>
      <c r="K704" s="25">
        <f t="shared" si="524"/>
        <v>20171.771259384055</v>
      </c>
      <c r="L704" s="25"/>
      <c r="N704" s="25">
        <f>'Combined Retirement'!$C$18/12</f>
        <v>39153.069999999992</v>
      </c>
      <c r="O704" s="25">
        <f t="shared" si="525"/>
        <v>11160.82546143035</v>
      </c>
      <c r="P704" s="25">
        <f t="shared" si="526"/>
        <v>27992.244538569641</v>
      </c>
      <c r="Q704" s="25">
        <f t="array" aca="1" ref="Q704" ca="1">INDEX('Isaac 401k'!L:L,MATCH('Retirement Calculator'!A704,'Isaac 401k'!N:N,0),0)</f>
        <v>1695982.5806609746</v>
      </c>
      <c r="R704" s="25">
        <f t="array" aca="1" ref="R704" ca="1">INDEX('Lorri 401b'!L:L,MATCH('Retirement Calculator'!A704,'Lorri 401b'!N:N,0),0)</f>
        <v>-292876.54441967799</v>
      </c>
      <c r="S704" s="25">
        <f t="shared" ca="1" si="527"/>
        <v>1403106.0362412967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3525.4531757812501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7820.4732791855868</v>
      </c>
      <c r="K705" s="25">
        <f t="shared" si="524"/>
        <v>20171.771259384055</v>
      </c>
      <c r="L705" s="25"/>
      <c r="N705" s="25">
        <f>'Combined Retirement'!$C$18/12</f>
        <v>39153.069999999992</v>
      </c>
      <c r="O705" s="25">
        <f t="shared" si="525"/>
        <v>11160.82546143035</v>
      </c>
      <c r="P705" s="25">
        <f t="shared" si="526"/>
        <v>27992.244538569641</v>
      </c>
      <c r="Q705" s="25">
        <f t="array" aca="1" ref="Q705" ca="1">INDEX('Isaac 401k'!L:L,MATCH('Retirement Calculator'!A705,'Isaac 401k'!N:N,0),0)</f>
        <v>1695196.1161625464</v>
      </c>
      <c r="R705" s="25">
        <f t="array" aca="1" ref="R705" ca="1">INDEX('Lorri 401b'!L:L,MATCH('Retirement Calculator'!A705,'Lorri 401b'!N:N,0),0)</f>
        <v>-314352.68366105814</v>
      </c>
      <c r="S705" s="25">
        <f t="shared" ca="1" si="527"/>
        <v>1380843.4325014884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3525.4531757812501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7820.4732791855868</v>
      </c>
      <c r="K706" s="25">
        <f t="shared" si="524"/>
        <v>20171.771259384055</v>
      </c>
      <c r="L706" s="25"/>
      <c r="N706" s="25">
        <f>'Combined Retirement'!$C$18/12</f>
        <v>39153.069999999992</v>
      </c>
      <c r="O706" s="25">
        <f t="shared" si="525"/>
        <v>11160.82546143035</v>
      </c>
      <c r="P706" s="25">
        <f t="shared" si="526"/>
        <v>27992.244538569641</v>
      </c>
      <c r="Q706" s="25">
        <f t="array" aca="1" ref="Q706" ca="1">INDEX('Isaac 401k'!L:L,MATCH('Retirement Calculator'!A706,'Isaac 401k'!N:N,0),0)</f>
        <v>1694406.3747287083</v>
      </c>
      <c r="R706" s="25">
        <f t="array" aca="1" ref="R706" ca="1">INDEX('Lorri 401b'!L:L,MATCH('Retirement Calculator'!A706,'Lorri 401b'!N:N,0),0)</f>
        <v>-335918.30681594403</v>
      </c>
      <c r="S706" s="25">
        <f t="shared" ca="1" si="527"/>
        <v>1358488.0679127644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3525.4531757812501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7820.4732791855868</v>
      </c>
      <c r="K707" s="25">
        <f t="shared" si="524"/>
        <v>20171.771259384055</v>
      </c>
      <c r="L707" s="25"/>
      <c r="N707" s="25">
        <f>'Combined Retirement'!$C$18/12</f>
        <v>39153.069999999992</v>
      </c>
      <c r="O707" s="25">
        <f t="shared" si="525"/>
        <v>11160.82546143035</v>
      </c>
      <c r="P707" s="25">
        <f t="shared" si="526"/>
        <v>27992.244538569641</v>
      </c>
      <c r="Q707" s="25">
        <f t="array" aca="1" ref="Q707" ca="1">INDEX('Isaac 401k'!L:L,MATCH('Retirement Calculator'!A707,'Isaac 401k'!N:N,0),0)</f>
        <v>1693613.3427055625</v>
      </c>
      <c r="R707" s="25">
        <f t="array" aca="1" ref="R707" ca="1">INDEX('Lorri 401b'!L:L,MATCH('Retirement Calculator'!A707,'Lorri 401b'!N:N,0),0)</f>
        <v>-357573.78673397528</v>
      </c>
      <c r="S707" s="25">
        <f t="shared" ca="1" si="527"/>
        <v>1336039.5559715871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3525.4531757812501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7820.4732791855868</v>
      </c>
      <c r="K708" s="25">
        <f t="shared" si="524"/>
        <v>20171.771259384055</v>
      </c>
      <c r="L708" s="25"/>
      <c r="N708" s="25">
        <f>'Combined Retirement'!$C$18/12</f>
        <v>39153.069999999992</v>
      </c>
      <c r="O708" s="25">
        <f t="shared" si="525"/>
        <v>11160.82546143035</v>
      </c>
      <c r="P708" s="25">
        <f t="shared" si="526"/>
        <v>27992.244538569641</v>
      </c>
      <c r="Q708" s="25">
        <f t="array" aca="1" ref="Q708" ca="1">INDEX('Isaac 401k'!L:L,MATCH('Retirement Calculator'!A708,'Isaac 401k'!N:N,0),0)</f>
        <v>1692817.0063823201</v>
      </c>
      <c r="R708" s="25">
        <f t="array" aca="1" ref="R708" ca="1">INDEX('Lorri 401b'!L:L,MATCH('Retirement Calculator'!A708,'Lorri 401b'!N:N,0),0)</f>
        <v>-379319.49781833164</v>
      </c>
      <c r="S708" s="25">
        <f t="shared" ca="1" si="527"/>
        <v>1313497.5085639884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3525.4531757812501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7820.4732791855868</v>
      </c>
      <c r="K709" s="25">
        <f t="shared" si="524"/>
        <v>20171.771259384055</v>
      </c>
      <c r="L709" s="25"/>
      <c r="N709" s="25">
        <f>'Combined Retirement'!$C$18/12</f>
        <v>39153.069999999992</v>
      </c>
      <c r="O709" s="25">
        <f t="shared" si="525"/>
        <v>11160.82546143035</v>
      </c>
      <c r="P709" s="25">
        <f t="shared" si="526"/>
        <v>27992.244538569641</v>
      </c>
      <c r="Q709" s="25">
        <f t="array" aca="1" ref="Q709" ca="1">INDEX('Isaac 401k'!L:L,MATCH('Retirement Calculator'!A709,'Isaac 401k'!N:N,0),0)</f>
        <v>1692017.3519910641</v>
      </c>
      <c r="R709" s="25">
        <f t="array" aca="1" ref="R709" ca="1">INDEX('Lorri 401b'!L:L,MATCH('Retirement Calculator'!A709,'Lorri 401b'!N:N,0),0)</f>
        <v>-401155.81603220617</v>
      </c>
      <c r="S709" s="25">
        <f t="shared" ca="1" si="527"/>
        <v>1290861.535958858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3525.4531757812501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7820.4732791855868</v>
      </c>
      <c r="K710" s="25">
        <f t="shared" si="524"/>
        <v>20171.771259384055</v>
      </c>
      <c r="L710" s="25"/>
      <c r="N710" s="25">
        <f>'Combined Retirement'!$C$18/12</f>
        <v>39153.069999999992</v>
      </c>
      <c r="O710" s="25">
        <f t="shared" si="525"/>
        <v>11160.82546143035</v>
      </c>
      <c r="P710" s="25">
        <f t="shared" si="526"/>
        <v>27992.244538569641</v>
      </c>
      <c r="Q710" s="25">
        <f t="array" aca="1" ref="Q710" ca="1">INDEX('Isaac 401k'!L:L,MATCH('Retirement Calculator'!A710,'Isaac 401k'!N:N,0),0)</f>
        <v>1691214.3657065113</v>
      </c>
      <c r="R710" s="25">
        <f t="array" aca="1" ref="R710" ca="1">INDEX('Lorri 401b'!L:L,MATCH('Retirement Calculator'!A710,'Lorri 401b'!N:N,0),0)</f>
        <v>-423083.11890530516</v>
      </c>
      <c r="S710" s="25">
        <f t="shared" ca="1" si="527"/>
        <v>1268131.2468012061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3525.4531757812501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7820.4732791855868</v>
      </c>
      <c r="K711" s="25">
        <f t="shared" si="524"/>
        <v>20171.771259384055</v>
      </c>
      <c r="L711" s="25"/>
      <c r="N711" s="25">
        <f>'Combined Retirement'!$C$18/12</f>
        <v>39153.069999999992</v>
      </c>
      <c r="O711" s="25">
        <f t="shared" si="525"/>
        <v>11160.82546143035</v>
      </c>
      <c r="P711" s="25">
        <f t="shared" si="526"/>
        <v>27992.244538569641</v>
      </c>
      <c r="Q711" s="25">
        <f t="array" aca="1" ref="Q711" ca="1">INDEX('Isaac 401k'!L:L,MATCH('Retirement Calculator'!A711,'Isaac 401k'!N:N,0),0)</f>
        <v>1690408.0336457728</v>
      </c>
      <c r="R711" s="25">
        <f t="array" aca="1" ref="R711" ca="1">INDEX('Lorri 401b'!L:L,MATCH('Retirement Calculator'!A711,'Lorri 401b'!N:N,0),0)</f>
        <v>-445101.78554037545</v>
      </c>
      <c r="S711" s="25">
        <f t="shared" ca="1" si="527"/>
        <v>1245306.2481053974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3525.4531757812501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7820.4732791855868</v>
      </c>
      <c r="K712" s="25">
        <f t="shared" si="524"/>
        <v>20171.771259384055</v>
      </c>
      <c r="L712" s="25"/>
      <c r="N712" s="25">
        <f>'Combined Retirement'!$C$18/12</f>
        <v>39153.069999999992</v>
      </c>
      <c r="O712" s="25">
        <f t="shared" si="525"/>
        <v>11160.82546143035</v>
      </c>
      <c r="P712" s="25">
        <f t="shared" si="526"/>
        <v>27992.244538569641</v>
      </c>
      <c r="Q712" s="25">
        <f t="array" aca="1" ref="Q712" ca="1">INDEX('Isaac 401k'!L:L,MATCH('Retirement Calculator'!A712,'Isaac 401k'!N:N,0),0)</f>
        <v>1689598.3418681147</v>
      </c>
      <c r="R712" s="25">
        <f t="array" aca="1" ref="R712" ca="1">INDEX('Lorri 401b'!L:L,MATCH('Retirement Calculator'!A712,'Lorri 401b'!N:N,0),0)</f>
        <v>-467212.1966197585</v>
      </c>
      <c r="S712" s="25">
        <f t="shared" ca="1" si="527"/>
        <v>1222386.1452483563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3525.4531757812501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7820.4732791855868</v>
      </c>
      <c r="K713" s="25">
        <f t="shared" si="524"/>
        <v>20171.771259384055</v>
      </c>
      <c r="L713" s="25"/>
      <c r="N713" s="25">
        <f>'Combined Retirement'!$C$18/12</f>
        <v>39153.069999999992</v>
      </c>
      <c r="O713" s="25">
        <f t="shared" si="525"/>
        <v>11160.82546143035</v>
      </c>
      <c r="P713" s="25">
        <f t="shared" si="526"/>
        <v>27992.244538569641</v>
      </c>
      <c r="Q713" s="25">
        <f t="array" aca="1" ref="Q713" ca="1">INDEX('Isaac 401k'!L:L,MATCH('Retirement Calculator'!A713,'Isaac 401k'!N:N,0),0)</f>
        <v>1688785.2763747163</v>
      </c>
      <c r="R713" s="25">
        <f t="array" aca="1" ref="R713" ca="1">INDEX('Lorri 401b'!L:L,MATCH('Retirement Calculator'!A713,'Lorri 401b'!N:N,0),0)</f>
        <v>-489414.73441197234</v>
      </c>
      <c r="S713" s="25">
        <f t="shared" ca="1" si="527"/>
        <v>1199370.541962744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3525.4531757812501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7820.4732791855868</v>
      </c>
      <c r="K714" s="25">
        <f t="shared" si="524"/>
        <v>20171.771259384055</v>
      </c>
      <c r="L714" s="25"/>
      <c r="N714" s="25">
        <f>'Combined Retirement'!$C$18/12</f>
        <v>39153.069999999992</v>
      </c>
      <c r="O714" s="25">
        <f t="shared" si="525"/>
        <v>11160.82546143035</v>
      </c>
      <c r="P714" s="25">
        <f t="shared" si="526"/>
        <v>27992.244538569641</v>
      </c>
      <c r="Q714" s="25">
        <f t="array" aca="1" ref="Q714" ca="1">INDEX('Isaac 401k'!L:L,MATCH('Retirement Calculator'!A714,'Isaac 401k'!N:N,0),0)</f>
        <v>1687968.8231084289</v>
      </c>
      <c r="R714" s="25">
        <f t="array" aca="1" ref="R714" ca="1">INDEX('Lorri 401b'!L:L,MATCH('Retirement Calculator'!A714,'Lorri 401b'!N:N,0),0)</f>
        <v>-511709.78277832037</v>
      </c>
      <c r="S714" s="25">
        <f t="shared" ca="1" si="527"/>
        <v>1176259.0403301085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3525.4531757812501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7820.4732791855868</v>
      </c>
      <c r="K715" s="25">
        <f t="shared" si="524"/>
        <v>20171.771259384055</v>
      </c>
      <c r="L715" s="25"/>
      <c r="N715" s="25">
        <f>'Combined Retirement'!$C$18/12</f>
        <v>39153.069999999992</v>
      </c>
      <c r="O715" s="25">
        <f t="shared" si="525"/>
        <v>11160.82546143035</v>
      </c>
      <c r="P715" s="25">
        <f t="shared" si="526"/>
        <v>27992.244538569641</v>
      </c>
      <c r="Q715" s="25">
        <f t="array" aca="1" ref="Q715" ca="1">INDEX('Isaac 401k'!L:L,MATCH('Retirement Calculator'!A715,'Isaac 401k'!N:N,0),0)</f>
        <v>1687148.9679535318</v>
      </c>
      <c r="R715" s="25">
        <f t="array" aca="1" ref="R715" ca="1">INDEX('Lorri 401b'!L:L,MATCH('Retirement Calculator'!A715,'Lorri 401b'!N:N,0),0)</f>
        <v>-534097.7271795281</v>
      </c>
      <c r="S715" s="25">
        <f t="shared" ca="1" si="527"/>
        <v>1153051.2407740038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3525.4531757812501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7820.4732791855868</v>
      </c>
      <c r="K716" s="25">
        <f t="shared" si="524"/>
        <v>20171.771259384055</v>
      </c>
      <c r="L716" s="25"/>
      <c r="N716" s="25">
        <f>'Combined Retirement'!$C$18/12</f>
        <v>39153.069999999992</v>
      </c>
      <c r="O716" s="25">
        <f t="shared" si="525"/>
        <v>11160.82546143035</v>
      </c>
      <c r="P716" s="25">
        <f t="shared" si="526"/>
        <v>27992.244538569641</v>
      </c>
      <c r="Q716" s="25">
        <f t="array" aca="1" ref="Q716" ca="1">INDEX('Isaac 401k'!L:L,MATCH('Retirement Calculator'!A716,'Isaac 401k'!N:N,0),0)</f>
        <v>1686325.6967354892</v>
      </c>
      <c r="R716" s="25">
        <f t="array" aca="1" ref="R716" ca="1">INDEX('Lorri 401b'!L:L,MATCH('Retirement Calculator'!A716,'Lorri 401b'!N:N,0),0)</f>
        <v>-556578.95468240767</v>
      </c>
      <c r="S716" s="25">
        <f t="shared" ca="1" si="527"/>
        <v>1129746.7420530815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3525.4531757812501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7820.4732791855868</v>
      </c>
      <c r="K717" s="25">
        <f t="shared" si="524"/>
        <v>20171.771259384055</v>
      </c>
      <c r="L717" s="25"/>
      <c r="N717" s="25">
        <f>'Combined Retirement'!$C$18/12</f>
        <v>39153.069999999992</v>
      </c>
      <c r="O717" s="25">
        <f t="shared" si="525"/>
        <v>11160.82546143035</v>
      </c>
      <c r="P717" s="25">
        <f t="shared" si="526"/>
        <v>27992.244538569641</v>
      </c>
      <c r="Q717" s="25">
        <f t="array" aca="1" ref="Q717" ca="1">INDEX('Isaac 401k'!L:L,MATCH('Retirement Calculator'!A717,'Isaac 401k'!N:N,0),0)</f>
        <v>1685498.9952207049</v>
      </c>
      <c r="R717" s="25">
        <f t="array" aca="1" ref="R717" ca="1">INDEX('Lorri 401b'!L:L,MATCH('Retirement Calculator'!A717,'Lorri 401b'!N:N,0),0)</f>
        <v>-579153.85396654916</v>
      </c>
      <c r="S717" s="25">
        <f t="shared" ca="1" si="527"/>
        <v>1106345.1412541559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3525.4531757812501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7820.4732791855868</v>
      </c>
      <c r="K718" s="25">
        <f t="shared" si="524"/>
        <v>20171.771259384055</v>
      </c>
      <c r="L718" s="25"/>
      <c r="N718" s="25">
        <f>'Combined Retirement'!$C$18/12</f>
        <v>39153.069999999992</v>
      </c>
      <c r="O718" s="25">
        <f t="shared" si="525"/>
        <v>11160.82546143035</v>
      </c>
      <c r="P718" s="25">
        <f t="shared" si="526"/>
        <v>27992.244538569641</v>
      </c>
      <c r="Q718" s="25">
        <f t="array" aca="1" ref="Q718" ca="1">INDEX('Isaac 401k'!L:L,MATCH('Retirement Calculator'!A718,'Isaac 401k'!N:N,0),0)</f>
        <v>1684668.8491162758</v>
      </c>
      <c r="R718" s="25">
        <f t="array" aca="1" ref="R718" ca="1">INDEX('Lorri 401b'!L:L,MATCH('Retirement Calculator'!A718,'Lorri 401b'!N:N,0),0)</f>
        <v>-601822.81533104135</v>
      </c>
      <c r="S718" s="25">
        <f t="shared" ca="1" si="527"/>
        <v>1082846.0337852344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3525.4531757812501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7820.4732791855868</v>
      </c>
      <c r="K719" s="25">
        <f t="shared" si="524"/>
        <v>20171.771259384055</v>
      </c>
      <c r="L719" s="25"/>
      <c r="N719" s="25">
        <f>'Combined Retirement'!$C$18/12</f>
        <v>39153.069999999992</v>
      </c>
      <c r="O719" s="25">
        <f t="shared" si="525"/>
        <v>11160.82546143035</v>
      </c>
      <c r="P719" s="25">
        <f t="shared" si="526"/>
        <v>27992.244538569641</v>
      </c>
      <c r="Q719" s="25">
        <f t="array" aca="1" ref="Q719" ca="1">INDEX('Isaac 401k'!L:L,MATCH('Retirement Calculator'!A719,'Isaac 401k'!N:N,0),0)</f>
        <v>1683835.2440697448</v>
      </c>
      <c r="R719" s="25">
        <f t="array" aca="1" ref="R719" ca="1">INDEX('Lorri 401b'!L:L,MATCH('Retirement Calculator'!A719,'Lorri 401b'!N:N,0),0)</f>
        <v>-624586.23070121882</v>
      </c>
      <c r="S719" s="25">
        <f t="shared" ca="1" si="527"/>
        <v>1059249.013368526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3525.4531757812501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7820.4732791855868</v>
      </c>
      <c r="K720" s="25">
        <f t="shared" si="524"/>
        <v>20171.771259384055</v>
      </c>
      <c r="L720" s="25"/>
      <c r="N720" s="25">
        <f>'Combined Retirement'!$C$18/12</f>
        <v>39153.069999999992</v>
      </c>
      <c r="O720" s="25">
        <f t="shared" si="525"/>
        <v>11160.82546143035</v>
      </c>
      <c r="P720" s="25">
        <f t="shared" si="526"/>
        <v>27992.244538569641</v>
      </c>
      <c r="Q720" s="25">
        <f t="array" aca="1" ref="Q720" ca="1">INDEX('Isaac 401k'!L:L,MATCH('Retirement Calculator'!A720,'Isaac 401k'!N:N,0),0)</f>
        <v>1682998.1656688533</v>
      </c>
      <c r="R720" s="25">
        <f t="array" aca="1" ref="R720" ca="1">INDEX('Lorri 401b'!L:L,MATCH('Retirement Calculator'!A720,'Lorri 401b'!N:N,0),0)</f>
        <v>-647444.49363543862</v>
      </c>
      <c r="S720" s="25">
        <f t="shared" ca="1" si="527"/>
        <v>1035553.6720334147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3525.4531757812501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7820.4732791855868</v>
      </c>
      <c r="K721" s="25">
        <f t="shared" si="524"/>
        <v>20171.771259384055</v>
      </c>
      <c r="L721" s="25"/>
      <c r="N721" s="25">
        <f>'Combined Retirement'!$C$18/12</f>
        <v>39153.069999999992</v>
      </c>
      <c r="O721" s="25">
        <f t="shared" si="525"/>
        <v>11160.82546143035</v>
      </c>
      <c r="P721" s="25">
        <f t="shared" si="526"/>
        <v>27992.244538569641</v>
      </c>
      <c r="Q721" s="25">
        <f t="array" aca="1" ref="Q721" ca="1">INDEX('Isaac 401k'!L:L,MATCH('Retirement Calculator'!A721,'Isaac 401k'!N:N,0),0)</f>
        <v>1682157.5994412913</v>
      </c>
      <c r="R721" s="25">
        <f t="array" aca="1" ref="R721" ca="1">INDEX('Lorri 401b'!L:L,MATCH('Retirement Calculator'!A721,'Lorri 401b'!N:N,0),0)</f>
        <v>-670397.99933188432</v>
      </c>
      <c r="S721" s="25">
        <f t="shared" ca="1" si="527"/>
        <v>1011759.600109407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3525.4531757812501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7820.4732791855868</v>
      </c>
      <c r="K722" s="25">
        <f t="shared" si="524"/>
        <v>20171.771259384055</v>
      </c>
      <c r="L722" s="25"/>
      <c r="N722" s="25">
        <f>'Combined Retirement'!$C$18/12</f>
        <v>39153.069999999992</v>
      </c>
      <c r="O722" s="25">
        <f t="shared" si="525"/>
        <v>11160.82546143035</v>
      </c>
      <c r="P722" s="25">
        <f t="shared" si="526"/>
        <v>27992.244538569641</v>
      </c>
      <c r="Q722" s="25">
        <f t="array" aca="1" ref="Q722" ca="1">INDEX('Isaac 401k'!L:L,MATCH('Retirement Calculator'!A722,'Isaac 401k'!N:N,0),0)</f>
        <v>1681313.5308544477</v>
      </c>
      <c r="R722" s="25">
        <f t="array" aca="1" ref="R722" ca="1">INDEX('Lorri 401b'!L:L,MATCH('Retirement Calculator'!A722,'Lorri 401b'!N:N,0),0)</f>
        <v>-693447.14463539864</v>
      </c>
      <c r="S722" s="25">
        <f t="shared" ca="1" si="527"/>
        <v>987866.38621904911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3525.4531757812501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7820.4732791855868</v>
      </c>
      <c r="K723" s="25">
        <f t="shared" si="524"/>
        <v>20171.771259384055</v>
      </c>
      <c r="L723" s="25"/>
      <c r="N723" s="25">
        <f>'Combined Retirement'!$C$18/12</f>
        <v>39153.069999999992</v>
      </c>
      <c r="O723" s="25">
        <f t="shared" si="525"/>
        <v>11160.82546143035</v>
      </c>
      <c r="P723" s="25">
        <f t="shared" si="526"/>
        <v>27992.244538569641</v>
      </c>
      <c r="Q723" s="25">
        <f t="array" aca="1" ref="Q723" ca="1">INDEX('Isaac 401k'!L:L,MATCH('Retirement Calculator'!A723,'Isaac 401k'!N:N,0),0)</f>
        <v>1680465.9453151592</v>
      </c>
      <c r="R723" s="25">
        <f t="array" aca="1" ref="R723" ca="1">INDEX('Lorri 401b'!L:L,MATCH('Retirement Calculator'!A723,'Lorri 401b'!N:N,0),0)</f>
        <v>-716592.32804434421</v>
      </c>
      <c r="S723" s="25">
        <f t="shared" ca="1" si="527"/>
        <v>963873.61727081495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3525.4531757812501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7820.4732791855868</v>
      </c>
      <c r="K724" s="25">
        <f t="shared" si="524"/>
        <v>20171.771259384055</v>
      </c>
      <c r="L724" s="25"/>
      <c r="N724" s="25">
        <f>'Combined Retirement'!$C$18/12</f>
        <v>39153.069999999992</v>
      </c>
      <c r="O724" s="25">
        <f t="shared" si="525"/>
        <v>11160.82546143035</v>
      </c>
      <c r="P724" s="25">
        <f t="shared" si="526"/>
        <v>27992.244538569641</v>
      </c>
      <c r="Q724" s="25">
        <f t="array" aca="1" ref="Q724" ca="1">INDEX('Isaac 401k'!L:L,MATCH('Retirement Calculator'!A724,'Isaac 401k'!N:N,0),0)</f>
        <v>1679614.8281694567</v>
      </c>
      <c r="R724" s="25">
        <f t="array" aca="1" ref="R724" ca="1">INDEX('Lorri 401b'!L:L,MATCH('Retirement Calculator'!A724,'Lorri 401b'!N:N,0),0)</f>
        <v>-739833.94971749373</v>
      </c>
      <c r="S724" s="25">
        <f t="shared" ca="1" si="527"/>
        <v>939780.87845196296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3525.4531757812501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7820.4732791855868</v>
      </c>
      <c r="K725" s="25">
        <f t="shared" si="524"/>
        <v>20171.771259384055</v>
      </c>
      <c r="L725" s="25"/>
      <c r="N725" s="25">
        <f>'Combined Retirement'!$C$18/12</f>
        <v>39153.069999999992</v>
      </c>
      <c r="O725" s="25">
        <f t="shared" si="525"/>
        <v>11160.82546143035</v>
      </c>
      <c r="P725" s="25">
        <f t="shared" si="526"/>
        <v>27992.244538569641</v>
      </c>
      <c r="Q725" s="25">
        <f t="array" aca="1" ref="Q725" ca="1">INDEX('Isaac 401k'!L:L,MATCH('Retirement Calculator'!A725,'Isaac 401k'!N:N,0),0)</f>
        <v>1678760.164702314</v>
      </c>
      <c r="R725" s="25">
        <f t="array" aca="1" ref="R725" ca="1">INDEX('Lorri 401b'!L:L,MATCH('Retirement Calculator'!A725,'Lorri 401b'!N:N,0),0)</f>
        <v>-763172.4114809481</v>
      </c>
      <c r="S725" s="25">
        <f t="shared" ca="1" si="527"/>
        <v>915587.75322136586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3525.4531757812501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7820.4732791855868</v>
      </c>
      <c r="K726" s="25">
        <f t="shared" si="524"/>
        <v>20171.771259384055</v>
      </c>
      <c r="L726" s="25"/>
      <c r="N726" s="25">
        <f>'Combined Retirement'!$C$18/12</f>
        <v>39153.069999999992</v>
      </c>
      <c r="O726" s="25">
        <f t="shared" si="525"/>
        <v>11160.82546143035</v>
      </c>
      <c r="P726" s="25">
        <f t="shared" si="526"/>
        <v>27992.244538569641</v>
      </c>
      <c r="Q726" s="25">
        <f t="array" aca="1" ref="Q726" ca="1">INDEX('Isaac 401k'!L:L,MATCH('Retirement Calculator'!A726,'Isaac 401k'!N:N,0),0)</f>
        <v>1677901.9401373914</v>
      </c>
      <c r="R726" s="25">
        <f t="array" aca="1" ref="R726" ca="1">INDEX('Lorri 401b'!L:L,MATCH('Retirement Calculator'!A726,'Lorri 401b'!N:N,0),0)</f>
        <v>-786608.11683508346</v>
      </c>
      <c r="S726" s="25">
        <f t="shared" ca="1" si="527"/>
        <v>891293.82330230798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3525.4531757812501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7820.4732791855868</v>
      </c>
      <c r="K727" s="25">
        <f t="shared" si="524"/>
        <v>20171.771259384055</v>
      </c>
      <c r="L727" s="25"/>
      <c r="N727" s="25">
        <f>'Combined Retirement'!$C$18/12</f>
        <v>39153.069999999992</v>
      </c>
      <c r="O727" s="25">
        <f t="shared" si="525"/>
        <v>11160.82546143035</v>
      </c>
      <c r="P727" s="25">
        <f t="shared" si="526"/>
        <v>27992.244538569641</v>
      </c>
      <c r="Q727" s="25">
        <f t="array" aca="1" ref="Q727" ca="1">INDEX('Isaac 401k'!L:L,MATCH('Retirement Calculator'!A727,'Isaac 401k'!N:N,0),0)</f>
        <v>1677040.1396367818</v>
      </c>
      <c r="R727" s="25">
        <f t="array" aca="1" ref="R727" ca="1">INDEX('Lorri 401b'!L:L,MATCH('Retirement Calculator'!A727,'Lorri 401b'!N:N,0),0)</f>
        <v>-810141.4709615279</v>
      </c>
      <c r="S727" s="25">
        <f t="shared" ca="1" si="527"/>
        <v>866898.66867525387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3525.4531757812501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7820.4732791855868</v>
      </c>
      <c r="K728" s="25">
        <f t="shared" si="524"/>
        <v>20171.771259384055</v>
      </c>
      <c r="L728" s="25"/>
      <c r="N728" s="25">
        <f>'Combined Retirement'!$C$18/12</f>
        <v>39153.069999999992</v>
      </c>
      <c r="O728" s="25">
        <f t="shared" si="525"/>
        <v>11160.82546143035</v>
      </c>
      <c r="P728" s="25">
        <f t="shared" si="526"/>
        <v>27992.244538569641</v>
      </c>
      <c r="Q728" s="25">
        <f t="array" aca="1" ref="Q728" ca="1">INDEX('Isaac 401k'!L:L,MATCH('Retirement Calculator'!A728,'Isaac 401k'!N:N,0),0)</f>
        <v>1676174.7483007528</v>
      </c>
      <c r="R728" s="25">
        <f t="array" aca="1" ref="R728" ca="1">INDEX('Lorri 401b'!L:L,MATCH('Retirement Calculator'!A728,'Lorri 401b'!N:N,0),0)</f>
        <v>-833772.88073016575</v>
      </c>
      <c r="S728" s="25">
        <f t="shared" ca="1" si="527"/>
        <v>842401.86757058708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3525.4531757812501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7820.4732791855868</v>
      </c>
      <c r="K729" s="25">
        <f t="shared" si="524"/>
        <v>20171.771259384055</v>
      </c>
      <c r="L729" s="25"/>
      <c r="N729" s="25">
        <f>'Combined Retirement'!$C$18/12</f>
        <v>39153.069999999992</v>
      </c>
      <c r="O729" s="25">
        <f t="shared" si="525"/>
        <v>11160.82546143035</v>
      </c>
      <c r="P729" s="25">
        <f t="shared" si="526"/>
        <v>27992.244538569641</v>
      </c>
      <c r="Q729" s="25">
        <f t="array" aca="1" ref="Q729" ca="1">INDEX('Isaac 401k'!L:L,MATCH('Retirement Calculator'!A729,'Isaac 401k'!N:N,0),0)</f>
        <v>1675305.7511674904</v>
      </c>
      <c r="R729" s="25">
        <f t="array" aca="1" ref="R729" ca="1">INDEX('Lorri 401b'!L:L,MATCH('Retirement Calculator'!A729,'Lorri 401b'!N:N,0),0)</f>
        <v>-857502.75470617297</v>
      </c>
      <c r="S729" s="25">
        <f t="shared" ca="1" si="527"/>
        <v>817802.99646131741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3525.4531757812501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7820.4732791855868</v>
      </c>
      <c r="K730" s="25">
        <f t="shared" si="524"/>
        <v>20171.771259384055</v>
      </c>
      <c r="L730" s="25"/>
      <c r="N730" s="25">
        <f>'Combined Retirement'!$C$18/12</f>
        <v>39153.069999999992</v>
      </c>
      <c r="O730" s="25">
        <f t="shared" si="525"/>
        <v>11160.82546143035</v>
      </c>
      <c r="P730" s="25">
        <f t="shared" si="526"/>
        <v>27992.244538569641</v>
      </c>
      <c r="Q730" s="25">
        <f t="array" aca="1" ref="Q730" ca="1">INDEX('Isaac 401k'!L:L,MATCH('Retirement Calculator'!A730,'Isaac 401k'!N:N,0),0)</f>
        <v>1674433.1332128395</v>
      </c>
      <c r="R730" s="25">
        <f t="array" aca="1" ref="R730" ca="1">INDEX('Lorri 401b'!L:L,MATCH('Retirement Calculator'!A730,'Lorri 401b'!N:N,0),0)</f>
        <v>-881331.50315708015</v>
      </c>
      <c r="S730" s="25">
        <f t="shared" ca="1" si="527"/>
        <v>793101.63005575933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3525.4531757812501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7820.4732791855868</v>
      </c>
      <c r="K731" s="25">
        <f t="shared" si="524"/>
        <v>20171.771259384055</v>
      </c>
      <c r="L731" s="25"/>
      <c r="N731" s="25">
        <f>'Combined Retirement'!$C$18/12</f>
        <v>39153.069999999992</v>
      </c>
      <c r="O731" s="25">
        <f t="shared" si="525"/>
        <v>11160.82546143035</v>
      </c>
      <c r="P731" s="25">
        <f t="shared" si="526"/>
        <v>27992.244538569641</v>
      </c>
      <c r="Q731" s="25">
        <f t="array" aca="1" ref="Q731" ca="1">INDEX('Isaac 401k'!L:L,MATCH('Retirement Calculator'!A731,'Isaac 401k'!N:N,0),0)</f>
        <v>1673556.8793500441</v>
      </c>
      <c r="R731" s="25">
        <f t="array" aca="1" ref="R731" ca="1">INDEX('Lorri 401b'!L:L,MATCH('Retirement Calculator'!A731,'Lorri 401b'!N:N,0),0)</f>
        <v>-905259.53805986606</v>
      </c>
      <c r="S731" s="25">
        <f t="shared" ca="1" si="527"/>
        <v>768297.34129017801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3525.4531757812501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7820.4732791855868</v>
      </c>
      <c r="K732" s="25">
        <f t="shared" si="524"/>
        <v>20171.771259384055</v>
      </c>
      <c r="L732" s="25"/>
      <c r="N732" s="25">
        <f>'Combined Retirement'!$C$18/12</f>
        <v>39153.069999999992</v>
      </c>
      <c r="O732" s="25">
        <f t="shared" si="525"/>
        <v>11160.82546143035</v>
      </c>
      <c r="P732" s="25">
        <f t="shared" si="526"/>
        <v>27992.244538569641</v>
      </c>
      <c r="Q732" s="25">
        <f t="array" aca="1" ref="Q732" ca="1">INDEX('Isaac 401k'!L:L,MATCH('Retirement Calculator'!A732,'Isaac 401k'!N:N,0),0)</f>
        <v>1672676.974429487</v>
      </c>
      <c r="R732" s="25">
        <f t="array" aca="1" ref="R732" ca="1">INDEX('Lorri 401b'!L:L,MATCH('Retirement Calculator'!A732,'Lorri 401b'!N:N,0),0)</f>
        <v>-929287.27310808026</v>
      </c>
      <c r="S732" s="25">
        <f t="shared" ca="1" si="527"/>
        <v>743389.70132140676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3525.4531757812501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7820.4732791855868</v>
      </c>
      <c r="K733" s="25">
        <f t="shared" si="524"/>
        <v>20171.771259384055</v>
      </c>
      <c r="L733" s="25"/>
      <c r="N733" s="25">
        <f>'Combined Retirement'!$C$18/12</f>
        <v>39153.069999999992</v>
      </c>
      <c r="O733" s="25">
        <f t="shared" si="525"/>
        <v>11160.82546143035</v>
      </c>
      <c r="P733" s="25">
        <f t="shared" si="526"/>
        <v>27992.244538569641</v>
      </c>
      <c r="Q733" s="25">
        <f t="array" aca="1" ref="Q733" ca="1">INDEX('Isaac 401k'!L:L,MATCH('Retirement Calculator'!A733,'Isaac 401k'!N:N,0),0)</f>
        <v>1671793.4032384276</v>
      </c>
      <c r="R733" s="25">
        <f t="array" aca="1" ref="R733" ca="1">INDEX('Lorri 401b'!L:L,MATCH('Retirement Calculator'!A733,'Lorri 401b'!N:N,0),0)</f>
        <v>-953415.12371899537</v>
      </c>
      <c r="S733" s="25">
        <f t="shared" ca="1" si="527"/>
        <v>718378.27951943222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3525.4531757812501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7820.4732791855868</v>
      </c>
      <c r="K734" s="25">
        <f t="shared" si="524"/>
        <v>20171.771259384055</v>
      </c>
      <c r="L734" s="25"/>
      <c r="N734" s="25">
        <f>'Combined Retirement'!$C$18/12</f>
        <v>39153.069999999992</v>
      </c>
      <c r="O734" s="25">
        <f t="shared" si="525"/>
        <v>11160.82546143035</v>
      </c>
      <c r="P734" s="25">
        <f t="shared" si="526"/>
        <v>27992.244538569641</v>
      </c>
      <c r="Q734" s="25">
        <f t="array" aca="1" ref="Q734" ca="1">INDEX('Isaac 401k'!L:L,MATCH('Retirement Calculator'!A734,'Isaac 401k'!N:N,0),0)</f>
        <v>1670906.1505007388</v>
      </c>
      <c r="R734" s="25">
        <f t="array" aca="1" ref="R734" ca="1">INDEX('Lorri 401b'!L:L,MATCH('Retirement Calculator'!A734,'Lorri 401b'!N:N,0),0)</f>
        <v>-977643.50704078923</v>
      </c>
      <c r="S734" s="25">
        <f t="shared" ca="1" si="527"/>
        <v>693262.64345994953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3525.4531757812501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7820.4732791855868</v>
      </c>
      <c r="K735" s="25">
        <f t="shared" si="524"/>
        <v>20171.771259384055</v>
      </c>
      <c r="L735" s="25"/>
      <c r="N735" s="25">
        <f>'Combined Retirement'!$C$18/12</f>
        <v>39153.069999999992</v>
      </c>
      <c r="O735" s="25">
        <f t="shared" si="525"/>
        <v>11160.82546143035</v>
      </c>
      <c r="P735" s="25">
        <f t="shared" si="526"/>
        <v>27992.244538569641</v>
      </c>
      <c r="Q735" s="25">
        <f t="array" aca="1" ref="Q735" ca="1">INDEX('Isaac 401k'!L:L,MATCH('Retirement Calculator'!A735,'Isaac 401k'!N:N,0),0)</f>
        <v>1670015.2008766429</v>
      </c>
      <c r="R735" s="25">
        <f t="array" aca="1" ref="R735" ca="1">INDEX('Lorri 401b'!L:L,MATCH('Retirement Calculator'!A735,'Lorri 401b'!N:N,0),0)</f>
        <v>-1001972.8419597574</v>
      </c>
      <c r="S735" s="25">
        <f t="shared" ca="1" si="527"/>
        <v>668042.35891688557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3525.4531757812501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7820.4732791855868</v>
      </c>
      <c r="K736" s="25">
        <f t="shared" si="524"/>
        <v>20171.771259384055</v>
      </c>
      <c r="L736" s="25"/>
      <c r="N736" s="25">
        <f>'Combined Retirement'!$C$18/12</f>
        <v>39153.069999999992</v>
      </c>
      <c r="O736" s="25">
        <f t="shared" si="525"/>
        <v>11160.82546143035</v>
      </c>
      <c r="P736" s="25">
        <f t="shared" si="526"/>
        <v>27992.244538569641</v>
      </c>
      <c r="Q736" s="25">
        <f t="array" aca="1" ref="Q736" ca="1">INDEX('Isaac 401k'!L:L,MATCH('Retirement Calculator'!A736,'Isaac 401k'!N:N,0),0)</f>
        <v>1669120.5389624469</v>
      </c>
      <c r="R736" s="25">
        <f t="array" aca="1" ref="R736" ca="1">INDEX('Lorri 401b'!L:L,MATCH('Retirement Calculator'!A736,'Lorri 401b'!N:N,0),0)</f>
        <v>-1026403.5491075546</v>
      </c>
      <c r="S736" s="25">
        <f t="shared" ca="1" si="527"/>
        <v>642716.98985489225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3525.4531757812501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7820.4732791855868</v>
      </c>
      <c r="K737" s="25">
        <f t="shared" si="524"/>
        <v>20171.771259384055</v>
      </c>
      <c r="L737" s="25"/>
      <c r="N737" s="25">
        <f>'Combined Retirement'!$C$18/12</f>
        <v>39153.069999999992</v>
      </c>
      <c r="O737" s="25">
        <f t="shared" si="525"/>
        <v>11160.82546143035</v>
      </c>
      <c r="P737" s="25">
        <f t="shared" si="526"/>
        <v>27992.244538569641</v>
      </c>
      <c r="Q737" s="25">
        <f t="array" aca="1" ref="Q737" ca="1">INDEX('Isaac 401k'!L:L,MATCH('Retirement Calculator'!A737,'Isaac 401k'!N:N,0),0)</f>
        <v>1668222.1492902748</v>
      </c>
      <c r="R737" s="25">
        <f t="array" aca="1" ref="R737" ca="1">INDEX('Lorri 401b'!L:L,MATCH('Retirement Calculator'!A737,'Lorri 401b'!N:N,0),0)</f>
        <v>-1050936.0508684674</v>
      </c>
      <c r="S737" s="25">
        <f t="shared" ca="1" si="527"/>
        <v>617286.0984218074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3525.4531757812501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7820.4732791855868</v>
      </c>
      <c r="K738" s="25">
        <f t="shared" si="524"/>
        <v>20171.771259384055</v>
      </c>
      <c r="L738" s="25"/>
      <c r="N738" s="25">
        <f>'Combined Retirement'!$C$18/12</f>
        <v>39153.069999999992</v>
      </c>
      <c r="O738" s="25">
        <f t="shared" si="525"/>
        <v>11160.82546143035</v>
      </c>
      <c r="P738" s="25">
        <f t="shared" si="526"/>
        <v>27992.244538569641</v>
      </c>
      <c r="Q738" s="25">
        <f t="array" aca="1" ref="Q738" ca="1">INDEX('Isaac 401k'!L:L,MATCH('Retirement Calculator'!A738,'Isaac 401k'!N:N,0),0)</f>
        <v>1667320.0163278021</v>
      </c>
      <c r="R738" s="25">
        <f t="array" aca="1" ref="R738" ca="1">INDEX('Lorri 401b'!L:L,MATCH('Retirement Calculator'!A738,'Lorri 401b'!N:N,0),0)</f>
        <v>-1075570.7713867174</v>
      </c>
      <c r="S738" s="25">
        <f t="shared" ca="1" si="527"/>
        <v>591749.24494108465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3525.4531757812501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7820.4732791855868</v>
      </c>
      <c r="K739" s="25">
        <f t="shared" si="524"/>
        <v>20171.771259384055</v>
      </c>
      <c r="L739" s="25"/>
      <c r="N739" s="25">
        <f>'Combined Retirement'!$C$18/12</f>
        <v>39153.069999999992</v>
      </c>
      <c r="O739" s="25">
        <f t="shared" si="525"/>
        <v>11160.82546143035</v>
      </c>
      <c r="P739" s="25">
        <f t="shared" si="526"/>
        <v>27992.244538569641</v>
      </c>
      <c r="Q739" s="25">
        <f t="array" aca="1" ref="Q739" ca="1">INDEX('Isaac 401k'!L:L,MATCH('Retirement Calculator'!A739,'Isaac 401k'!N:N,0),0)</f>
        <v>1666414.1244779858</v>
      </c>
      <c r="R739" s="25">
        <f t="array" aca="1" ref="R739" ca="1">INDEX('Lorri 401b'!L:L,MATCH('Retirement Calculator'!A739,'Lorri 401b'!N:N,0),0)</f>
        <v>-1100308.1365737936</v>
      </c>
      <c r="S739" s="25">
        <f t="shared" ca="1" si="527"/>
        <v>566105.98790419218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3525.4531757812501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7820.4732791855868</v>
      </c>
      <c r="K740" s="25">
        <f t="shared" si="524"/>
        <v>20171.771259384055</v>
      </c>
      <c r="L740" s="25"/>
      <c r="N740" s="25">
        <f>'Combined Retirement'!$C$18/12</f>
        <v>39153.069999999992</v>
      </c>
      <c r="O740" s="25">
        <f t="shared" si="525"/>
        <v>11160.82546143035</v>
      </c>
      <c r="P740" s="25">
        <f t="shared" si="526"/>
        <v>27992.244538569641</v>
      </c>
      <c r="Q740" s="25">
        <f t="array" aca="1" ref="Q740" ca="1">INDEX('Isaac 401k'!L:L,MATCH('Retirement Calculator'!A740,'Isaac 401k'!N:N,0),0)</f>
        <v>1665504.4580787951</v>
      </c>
      <c r="R740" s="25">
        <f t="array" aca="1" ref="R740" ca="1">INDEX('Lorri 401b'!L:L,MATCH('Retirement Calculator'!A740,'Lorri 401b'!N:N,0),0)</f>
        <v>-1125148.5741158158</v>
      </c>
      <c r="S740" s="25">
        <f t="shared" ca="1" si="527"/>
        <v>540355.88396297931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3525.4531757812501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7820.4732791855868</v>
      </c>
      <c r="K741" s="25">
        <f t="shared" si="524"/>
        <v>20171.771259384055</v>
      </c>
      <c r="L741" s="25"/>
      <c r="N741" s="25">
        <f>'Combined Retirement'!$C$18/12</f>
        <v>39153.069999999992</v>
      </c>
      <c r="O741" s="25">
        <f t="shared" si="525"/>
        <v>11160.82546143035</v>
      </c>
      <c r="P741" s="25">
        <f t="shared" si="526"/>
        <v>27992.244538569641</v>
      </c>
      <c r="Q741" s="25">
        <f t="array" aca="1" ref="Q741" ca="1">INDEX('Isaac 401k'!L:L,MATCH('Retirement Calculator'!A741,'Isaac 401k'!N:N,0),0)</f>
        <v>1664591.0014029413</v>
      </c>
      <c r="R741" s="25">
        <f t="array" aca="1" ref="R741" ca="1">INDEX('Lorri 401b'!L:L,MATCH('Retirement Calculator'!A741,'Lorri 401b'!N:N,0),0)</f>
        <v>-1150092.5134809299</v>
      </c>
      <c r="S741" s="25">
        <f t="shared" ca="1" si="527"/>
        <v>514498.48792201141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3525.4531757812501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7820.4732791855868</v>
      </c>
      <c r="K742" s="25">
        <f t="shared" si="524"/>
        <v>20171.771259384055</v>
      </c>
      <c r="L742" s="25"/>
      <c r="N742" s="25">
        <f>'Combined Retirement'!$C$18/12</f>
        <v>39153.069999999992</v>
      </c>
      <c r="O742" s="25">
        <f t="shared" si="525"/>
        <v>11160.82546143035</v>
      </c>
      <c r="P742" s="25">
        <f t="shared" si="526"/>
        <v>27992.244538569641</v>
      </c>
      <c r="Q742" s="25">
        <f t="array" aca="1" ref="Q742" ca="1">INDEX('Isaac 401k'!L:L,MATCH('Retirement Calculator'!A742,'Isaac 401k'!N:N,0),0)</f>
        <v>1663673.7386576047</v>
      </c>
      <c r="R742" s="25">
        <f t="array" aca="1" ref="R742" ca="1">INDEX('Lorri 401b'!L:L,MATCH('Retirement Calculator'!A742,'Lorri 401b'!N:N,0),0)</f>
        <v>-1175140.3859267319</v>
      </c>
      <c r="S742" s="25">
        <f t="shared" ca="1" si="527"/>
        <v>488533.35273087281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3525.4531757812501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7820.4732791855868</v>
      </c>
      <c r="K743" s="25">
        <f t="shared" si="524"/>
        <v>20171.771259384055</v>
      </c>
      <c r="L743" s="25"/>
      <c r="N743" s="25">
        <f>'Combined Retirement'!$C$18/12</f>
        <v>39153.069999999992</v>
      </c>
      <c r="O743" s="25">
        <f t="shared" si="525"/>
        <v>11160.82546143035</v>
      </c>
      <c r="P743" s="25">
        <f t="shared" si="526"/>
        <v>27992.244538569641</v>
      </c>
      <c r="Q743" s="25">
        <f t="array" aca="1" ref="Q743" ca="1">INDEX('Isaac 401k'!L:L,MATCH('Retirement Calculator'!A743,'Isaac 401k'!N:N,0),0)</f>
        <v>1662752.6539841625</v>
      </c>
      <c r="R743" s="25">
        <f t="array" aca="1" ref="R743" ca="1">INDEX('Lorri 401b'!L:L,MATCH('Retirement Calculator'!A743,'Lorri 401b'!N:N,0),0)</f>
        <v>-1200292.6245077248</v>
      </c>
      <c r="S743" s="25">
        <f t="shared" ca="1" si="527"/>
        <v>462460.02947643772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3525.4531757812501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7820.4732791855868</v>
      </c>
      <c r="K744" s="25">
        <f t="shared" si="524"/>
        <v>20171.771259384055</v>
      </c>
      <c r="L744" s="25"/>
      <c r="N744" s="25">
        <f>'Combined Retirement'!$C$18/12</f>
        <v>39153.069999999992</v>
      </c>
      <c r="O744" s="25">
        <f t="shared" si="525"/>
        <v>11160.82546143035</v>
      </c>
      <c r="P744" s="25">
        <f t="shared" si="526"/>
        <v>27992.244538569641</v>
      </c>
      <c r="Q744" s="25">
        <f t="array" aca="1" ref="Q744" ca="1">INDEX('Isaac 401k'!L:L,MATCH('Retirement Calculator'!A744,'Isaac 401k'!N:N,0),0)</f>
        <v>1661827.7314579142</v>
      </c>
      <c r="R744" s="25">
        <f t="array" aca="1" ref="R744" ca="1">INDEX('Lorri 401b'!L:L,MATCH('Retirement Calculator'!A744,'Lorri 401b'!N:N,0),0)</f>
        <v>-1225549.6640828052</v>
      </c>
      <c r="S744" s="25">
        <f t="shared" ca="1" si="527"/>
        <v>436278.06737510907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3525.4531757812501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7820.4732791855868</v>
      </c>
      <c r="K745" s="25">
        <f t="shared" si="524"/>
        <v>20171.771259384055</v>
      </c>
      <c r="L745" s="25"/>
      <c r="N745" s="25">
        <f>'Combined Retirement'!$C$18/12</f>
        <v>39153.069999999992</v>
      </c>
      <c r="O745" s="25">
        <f t="shared" si="525"/>
        <v>11160.82546143035</v>
      </c>
      <c r="P745" s="25">
        <f t="shared" si="526"/>
        <v>27992.244538569641</v>
      </c>
      <c r="Q745" s="25">
        <f t="array" aca="1" ref="Q745" ca="1">INDEX('Isaac 401k'!L:L,MATCH('Retirement Calculator'!A745,'Isaac 401k'!N:N,0),0)</f>
        <v>1660898.9550878066</v>
      </c>
      <c r="R745" s="25">
        <f t="array" aca="1" ref="R745" ca="1">INDEX('Lorri 401b'!L:L,MATCH('Retirement Calculator'!A745,'Lorri 401b'!N:N,0),0)</f>
        <v>-1250911.9413227816</v>
      </c>
      <c r="S745" s="25">
        <f t="shared" ca="1" si="527"/>
        <v>409987.01376502495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3525.4531757812501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7820.4732791855868</v>
      </c>
      <c r="K746" s="25">
        <f t="shared" si="524"/>
        <v>20171.771259384055</v>
      </c>
      <c r="L746" s="25"/>
      <c r="N746" s="25">
        <f>'Combined Retirement'!$C$18/12</f>
        <v>39153.069999999992</v>
      </c>
      <c r="O746" s="25">
        <f t="shared" si="525"/>
        <v>11160.82546143035</v>
      </c>
      <c r="P746" s="25">
        <f t="shared" si="526"/>
        <v>27992.244538569641</v>
      </c>
      <c r="Q746" s="25">
        <f t="array" aca="1" ref="Q746" ca="1">INDEX('Isaac 401k'!L:L,MATCH('Retirement Calculator'!A746,'Isaac 401k'!N:N,0),0)</f>
        <v>1659966.3088161568</v>
      </c>
      <c r="R746" s="25">
        <f t="array" aca="1" ref="R746" ca="1">INDEX('Lorri 401b'!L:L,MATCH('Retirement Calculator'!A746,'Lorri 401b'!N:N,0),0)</f>
        <v>-1276379.8947179245</v>
      </c>
      <c r="S746" s="25">
        <f t="shared" ca="1" si="527"/>
        <v>383586.41409823229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3525.4531757812501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7820.4732791855868</v>
      </c>
      <c r="K747" s="25">
        <f t="shared" si="524"/>
        <v>20171.771259384055</v>
      </c>
      <c r="L747" s="25"/>
      <c r="N747" s="25">
        <f>'Combined Retirement'!$C$18/12</f>
        <v>39153.069999999992</v>
      </c>
      <c r="O747" s="25">
        <f t="shared" si="525"/>
        <v>11160.82546143035</v>
      </c>
      <c r="P747" s="25">
        <f t="shared" si="526"/>
        <v>27992.244538569641</v>
      </c>
      <c r="Q747" s="25">
        <f t="array" aca="1" ref="Q747" ca="1">INDEX('Isaac 401k'!L:L,MATCH('Retirement Calculator'!A747,'Isaac 401k'!N:N,0),0)</f>
        <v>1659029.7765183754</v>
      </c>
      <c r="R747" s="25">
        <f t="array" aca="1" ref="R747" ca="1">INDEX('Lorri 401b'!L:L,MATCH('Retirement Calculator'!A747,'Lorri 401b'!N:N,0),0)</f>
        <v>-1301953.9645855473</v>
      </c>
      <c r="S747" s="25">
        <f t="shared" ca="1" si="527"/>
        <v>357075.81193282804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3525.4531757812501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7820.4732791855868</v>
      </c>
      <c r="K748" s="25">
        <f t="shared" si="524"/>
        <v>20171.771259384055</v>
      </c>
      <c r="L748" s="25"/>
      <c r="N748" s="25">
        <f>'Combined Retirement'!$C$18/12</f>
        <v>39153.069999999992</v>
      </c>
      <c r="O748" s="25">
        <f t="shared" si="525"/>
        <v>11160.82546143035</v>
      </c>
      <c r="P748" s="25">
        <f t="shared" si="526"/>
        <v>27992.244538569641</v>
      </c>
      <c r="Q748" s="25">
        <f t="array" aca="1" ref="Q748" ca="1">INDEX('Isaac 401k'!L:L,MATCH('Retirement Calculator'!A748,'Isaac 401k'!N:N,0),0)</f>
        <v>1658089.3420026863</v>
      </c>
      <c r="R748" s="25">
        <f t="array" aca="1" ref="R748" ca="1">INDEX('Lorri 401b'!L:L,MATCH('Retirement Calculator'!A748,'Lorri 401b'!N:N,0),0)</f>
        <v>-1327634.5930776186</v>
      </c>
      <c r="S748" s="25">
        <f t="shared" ca="1" si="527"/>
        <v>330454.74892506772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3525.4531757812501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7820.4732791855868</v>
      </c>
      <c r="K749" s="25">
        <f t="shared" si="524"/>
        <v>20171.771259384055</v>
      </c>
      <c r="L749" s="25"/>
      <c r="N749" s="25">
        <f>'Combined Retirement'!$C$18/12</f>
        <v>39153.069999999992</v>
      </c>
      <c r="O749" s="25">
        <f t="shared" si="525"/>
        <v>11160.82546143035</v>
      </c>
      <c r="P749" s="25">
        <f t="shared" si="526"/>
        <v>27992.244538569641</v>
      </c>
      <c r="Q749" s="25">
        <f t="array" aca="1" ref="Q749" ca="1">INDEX('Isaac 401k'!L:L,MATCH('Retirement Calculator'!A749,'Isaac 401k'!N:N,0),0)</f>
        <v>1657144.9890098486</v>
      </c>
      <c r="R749" s="25">
        <f t="array" aca="1" ref="R749" ca="1">INDEX('Lorri 401b'!L:L,MATCH('Retirement Calculator'!A749,'Lorri 401b'!N:N,0),0)</f>
        <v>-1353422.2241884067</v>
      </c>
      <c r="S749" s="25">
        <f t="shared" ca="1" si="527"/>
        <v>303722.76482144184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3525.4531757812501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7820.4732791855868</v>
      </c>
      <c r="K750" s="25">
        <f t="shared" si="524"/>
        <v>20171.771259384055</v>
      </c>
      <c r="L750" s="25"/>
      <c r="N750" s="25">
        <f>'Combined Retirement'!$C$18/12</f>
        <v>39153.069999999992</v>
      </c>
      <c r="O750" s="25">
        <f t="shared" si="525"/>
        <v>11160.82546143035</v>
      </c>
      <c r="P750" s="25">
        <f t="shared" si="526"/>
        <v>27992.244538569641</v>
      </c>
      <c r="Q750" s="25">
        <f t="array" aca="1" ref="Q750" ca="1">INDEX('Isaac 401k'!L:L,MATCH('Retirement Calculator'!A750,'Isaac 401k'!N:N,0),0)</f>
        <v>1656196.7012128741</v>
      </c>
      <c r="R750" s="25">
        <f t="array" aca="1" ref="R750" ca="1">INDEX('Lorri 401b'!L:L,MATCH('Retirement Calculator'!A750,'Lorri 401b'!N:N,0),0)</f>
        <v>-1379317.3037621565</v>
      </c>
      <c r="S750" s="25">
        <f t="shared" ca="1" si="527"/>
        <v>276879.39745071763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3525.4531757812501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7820.4732791855868</v>
      </c>
      <c r="K751" s="25">
        <f t="shared" si="524"/>
        <v>20171.771259384055</v>
      </c>
      <c r="L751" s="25"/>
      <c r="N751" s="25">
        <f>'Combined Retirement'!$C$18/12</f>
        <v>39153.069999999992</v>
      </c>
      <c r="O751" s="25">
        <f t="shared" si="525"/>
        <v>11160.82546143035</v>
      </c>
      <c r="P751" s="25">
        <f t="shared" si="526"/>
        <v>27992.244538569641</v>
      </c>
      <c r="Q751" s="25">
        <f t="array" aca="1" ref="Q751" ca="1">INDEX('Isaac 401k'!L:L,MATCH('Retirement Calculator'!A751,'Isaac 401k'!N:N,0),0)</f>
        <v>1655244.4622167456</v>
      </c>
      <c r="R751" s="25">
        <f t="array" aca="1" ref="R751" ca="1">INDEX('Lorri 401b'!L:L,MATCH('Retirement Calculator'!A751,'Lorri 401b'!N:N,0),0)</f>
        <v>-1405320.2795007969</v>
      </c>
      <c r="S751" s="25">
        <f t="shared" ca="1" si="527"/>
        <v>249924.18271594867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3525.4531757812501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7820.4732791855868</v>
      </c>
      <c r="K752" s="25">
        <f t="shared" si="524"/>
        <v>20171.771259384055</v>
      </c>
      <c r="L752" s="25"/>
      <c r="N752" s="25">
        <f>'Combined Retirement'!$C$18/12</f>
        <v>39153.069999999992</v>
      </c>
      <c r="O752" s="25">
        <f t="shared" si="525"/>
        <v>11160.82546143035</v>
      </c>
      <c r="P752" s="25">
        <f t="shared" si="526"/>
        <v>27992.244538569641</v>
      </c>
      <c r="Q752" s="25">
        <f t="array" aca="1" ref="Q752" ca="1">INDEX('Isaac 401k'!L:L,MATCH('Retirement Calculator'!A752,'Isaac 401k'!N:N,0),0)</f>
        <v>1654288.2555581331</v>
      </c>
      <c r="R752" s="25">
        <f t="array" aca="1" ref="R752" ca="1">INDEX('Lorri 401b'!L:L,MATCH('Retirement Calculator'!A752,'Lorri 401b'!N:N,0),0)</f>
        <v>-1431431.6009716818</v>
      </c>
      <c r="S752" s="25">
        <f t="shared" ca="1" si="527"/>
        <v>222856.65458645136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3525.4531757812501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7820.4732791855868</v>
      </c>
      <c r="K753" s="25">
        <f t="shared" si="524"/>
        <v>20171.771259384055</v>
      </c>
      <c r="L753" s="25"/>
      <c r="N753" s="25">
        <f>'Combined Retirement'!$C$18/12</f>
        <v>39153.069999999992</v>
      </c>
      <c r="O753" s="25">
        <f t="shared" si="525"/>
        <v>11160.82546143035</v>
      </c>
      <c r="P753" s="25">
        <f t="shared" si="526"/>
        <v>27992.244538569641</v>
      </c>
      <c r="Q753" s="25">
        <f t="array" aca="1" ref="Q753" ca="1">INDEX('Isaac 401k'!L:L,MATCH('Retirement Calculator'!A753,'Isaac 401k'!N:N,0),0)</f>
        <v>1653328.0647051099</v>
      </c>
      <c r="R753" s="25">
        <f t="array" aca="1" ref="R753" ca="1">INDEX('Lorri 401b'!L:L,MATCH('Retirement Calculator'!A753,'Lorri 401b'!N:N,0),0)</f>
        <v>-1457651.7196153619</v>
      </c>
      <c r="S753" s="25">
        <f t="shared" ca="1" si="527"/>
        <v>195676.34508974804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3525.4531757812501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7820.4732791855868</v>
      </c>
      <c r="K754" s="25">
        <f t="shared" si="524"/>
        <v>20171.771259384055</v>
      </c>
      <c r="L754" s="25"/>
      <c r="N754" s="25">
        <f>'Combined Retirement'!$C$18/12</f>
        <v>39153.069999999992</v>
      </c>
      <c r="O754" s="25">
        <f t="shared" si="525"/>
        <v>11160.82546143035</v>
      </c>
      <c r="P754" s="25">
        <f t="shared" si="526"/>
        <v>27992.244538569641</v>
      </c>
      <c r="Q754" s="25">
        <f t="array" aca="1" ref="Q754" ca="1">INDEX('Isaac 401k'!L:L,MATCH('Retirement Calculator'!A754,'Isaac 401k'!N:N,0),0)</f>
        <v>1652363.8730568658</v>
      </c>
      <c r="R754" s="25">
        <f t="array" aca="1" ref="R754" ca="1">INDEX('Lorri 401b'!L:L,MATCH('Retirement Calculator'!A754,'Lorri 401b'!N:N,0),0)</f>
        <v>-1483981.0887533906</v>
      </c>
      <c r="S754" s="25">
        <f t="shared" ca="1" si="527"/>
        <v>168382.78430347517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3525.4531757812501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7820.4732791855868</v>
      </c>
      <c r="K755" s="25">
        <f t="shared" si="524"/>
        <v>20171.771259384055</v>
      </c>
      <c r="L755" s="25"/>
      <c r="N755" s="25">
        <f>'Combined Retirement'!$C$18/12</f>
        <v>39153.069999999992</v>
      </c>
      <c r="O755" s="25">
        <f t="shared" si="525"/>
        <v>11160.82546143035</v>
      </c>
      <c r="P755" s="25">
        <f t="shared" si="526"/>
        <v>27992.244538569641</v>
      </c>
      <c r="Q755" s="25">
        <f t="array" aca="1" ref="Q755" ca="1">INDEX('Isaac 401k'!L:L,MATCH('Retirement Calculator'!A755,'Isaac 401k'!N:N,0),0)</f>
        <v>1651395.6639434204</v>
      </c>
      <c r="R755" s="25">
        <f t="array" aca="1" ref="R755" ca="1">INDEX('Lorri 401b'!L:L,MATCH('Retirement Calculator'!A755,'Lorri 401b'!N:N,0),0)</f>
        <v>-1510420.1635961612</v>
      </c>
      <c r="S755" s="25">
        <f t="shared" ca="1" si="527"/>
        <v>140975.50034725922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3525.4531757812501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7820.4732791855868</v>
      </c>
      <c r="K756" s="25">
        <f t="shared" si="524"/>
        <v>20171.771259384055</v>
      </c>
      <c r="L756" s="25"/>
      <c r="N756" s="25">
        <f>'Combined Retirement'!$C$18/12</f>
        <v>39153.069999999992</v>
      </c>
      <c r="O756" s="25">
        <f t="shared" si="525"/>
        <v>11160.82546143035</v>
      </c>
      <c r="P756" s="25">
        <f t="shared" si="526"/>
        <v>27992.244538569641</v>
      </c>
      <c r="Q756" s="25">
        <f t="array" aca="1" ref="Q756" ca="1">INDEX('Isaac 401k'!L:L,MATCH('Retirement Calculator'!A756,'Isaac 401k'!N:N,0),0)</f>
        <v>1650423.4206253358</v>
      </c>
      <c r="R756" s="25">
        <f t="array" aca="1" ref="R756" ca="1">INDEX('Lorri 401b'!L:L,MATCH('Retirement Calculator'!A756,'Lorri 401b'!N:N,0),0)</f>
        <v>-1536969.4012507766</v>
      </c>
      <c r="S756" s="25">
        <f t="shared" ca="1" si="527"/>
        <v>113454.01937455917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3525.4531757812501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7820.4732791855868</v>
      </c>
      <c r="K757" s="25">
        <f t="shared" si="524"/>
        <v>20171.771259384055</v>
      </c>
      <c r="L757" s="25"/>
      <c r="N757" s="25">
        <f>'Combined Retirement'!$C$18/12</f>
        <v>39153.069999999992</v>
      </c>
      <c r="O757" s="25">
        <f t="shared" si="525"/>
        <v>11160.82546143035</v>
      </c>
      <c r="P757" s="25">
        <f t="shared" si="526"/>
        <v>27992.244538569641</v>
      </c>
      <c r="Q757" s="25">
        <f t="array" aca="1" ref="Q757" ca="1">INDEX('Isaac 401k'!L:L,MATCH('Retirement Calculator'!A757,'Isaac 401k'!N:N,0),0)</f>
        <v>1649447.1262934259</v>
      </c>
      <c r="R757" s="25">
        <f t="array" aca="1" ref="R757" ca="1">INDEX('Lorri 401b'!L:L,MATCH('Retirement Calculator'!A757,'Lorri 401b'!N:N,0),0)</f>
        <v>-1563629.2607289529</v>
      </c>
      <c r="S757" s="25">
        <f t="shared" ca="1" si="527"/>
        <v>85817.865564472973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3525.4531757812501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7820.4732791855868</v>
      </c>
      <c r="K758" s="25">
        <f t="shared" si="524"/>
        <v>20171.771259384055</v>
      </c>
      <c r="L758" s="25"/>
      <c r="N758" s="25">
        <f>'Combined Retirement'!$C$18/12</f>
        <v>39153.069999999992</v>
      </c>
      <c r="O758" s="25">
        <f t="shared" si="525"/>
        <v>11160.82546143035</v>
      </c>
      <c r="P758" s="25">
        <f t="shared" si="526"/>
        <v>27992.244538569641</v>
      </c>
      <c r="Q758" s="25">
        <f t="array" aca="1" ref="Q758" ca="1">INDEX('Isaac 401k'!L:L,MATCH('Retirement Calculator'!A758,'Isaac 401k'!N:N,0),0)</f>
        <v>1648466.7640684664</v>
      </c>
      <c r="R758" s="25">
        <f t="array" aca="1" ref="R758" ca="1">INDEX('Lorri 401b'!L:L,MATCH('Retirement Calculator'!A758,'Lorri 401b'!N:N,0),0)</f>
        <v>-1590400.2029549549</v>
      </c>
      <c r="S758" s="25">
        <f t="shared" ca="1" si="527"/>
        <v>58066.561113511445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3525.4531757812501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7820.4732791855868</v>
      </c>
      <c r="K759" s="25">
        <f t="shared" si="524"/>
        <v>20171.771259384055</v>
      </c>
      <c r="L759" s="25"/>
      <c r="N759" s="25">
        <f>'Combined Retirement'!$C$18/12</f>
        <v>39153.069999999992</v>
      </c>
      <c r="O759" s="25">
        <f t="shared" si="525"/>
        <v>11160.82546143035</v>
      </c>
      <c r="P759" s="25">
        <f t="shared" si="526"/>
        <v>27992.244538569641</v>
      </c>
      <c r="Q759" s="25">
        <f t="array" aca="1" ref="Q759" ca="1">INDEX('Isaac 401k'!L:L,MATCH('Retirement Calculator'!A759,'Isaac 401k'!N:N,0),0)</f>
        <v>1647482.3170009027</v>
      </c>
      <c r="R759" s="25">
        <f t="array" aca="1" ref="R759" ca="1">INDEX('Lorri 401b'!L:L,MATCH('Retirement Calculator'!A759,'Lorri 401b'!N:N,0),0)</f>
        <v>-1617282.6907735653</v>
      </c>
      <c r="S759" s="25">
        <f t="shared" ca="1" si="527"/>
        <v>30199.626227337401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3525.4531757812501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7820.4732791855868</v>
      </c>
      <c r="K760" s="25">
        <f t="shared" si="524"/>
        <v>20171.771259384055</v>
      </c>
      <c r="L760" s="25"/>
      <c r="N760" s="25">
        <f>'Combined Retirement'!$C$18/12</f>
        <v>39153.069999999992</v>
      </c>
      <c r="O760" s="25">
        <f t="shared" si="525"/>
        <v>11160.82546143035</v>
      </c>
      <c r="P760" s="25">
        <f t="shared" si="526"/>
        <v>27992.244538569641</v>
      </c>
      <c r="Q760" s="25">
        <f t="array" aca="1" ref="Q760" ca="1">INDEX('Isaac 401k'!L:L,MATCH('Retirement Calculator'!A760,'Isaac 401k'!N:N,0),0)</f>
        <v>1646493.7680705576</v>
      </c>
      <c r="R760" s="25">
        <f t="array" aca="1" ref="R760" ca="1">INDEX('Lorri 401b'!L:L,MATCH('Retirement Calculator'!A760,'Lorri 401b'!N:N,0),0)</f>
        <v>-1644277.1889580865</v>
      </c>
      <c r="S760" s="25">
        <f t="shared" ca="1" si="527"/>
        <v>2216.5791124710813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3525.4531757812501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7820.4732791855868</v>
      </c>
      <c r="K761" s="25">
        <f t="shared" si="524"/>
        <v>20171.771259384055</v>
      </c>
      <c r="L761" s="25"/>
      <c r="N761" s="25">
        <f>'Combined Retirement'!$C$18/12</f>
        <v>39153.069999999992</v>
      </c>
      <c r="O761" s="25">
        <f t="shared" si="525"/>
        <v>11160.82546143035</v>
      </c>
      <c r="P761" s="25">
        <f t="shared" si="526"/>
        <v>27992.244538569641</v>
      </c>
      <c r="Q761" s="25">
        <f t="array" aca="1" ref="Q761" ca="1">INDEX('Isaac 401k'!L:L,MATCH('Retirement Calculator'!A761,'Isaac 401k'!N:N,0),0)</f>
        <v>1645501.1001863361</v>
      </c>
      <c r="R761" s="25">
        <f t="array" aca="1" ref="R761" ca="1">INDEX('Lorri 401b'!L:L,MATCH('Retirement Calculator'!A761,'Lorri 401b'!N:N,0),0)</f>
        <v>-1671384.1642183766</v>
      </c>
      <c r="S761" s="25">
        <f t="shared" ca="1" si="527"/>
        <v>-25883.064032040536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3525.4531757812501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7820.4732791855868</v>
      </c>
      <c r="K762" s="25">
        <f t="shared" si="524"/>
        <v>20171.771259384055</v>
      </c>
      <c r="L762" s="25"/>
      <c r="N762" s="25">
        <f>'Combined Retirement'!$C$18/12</f>
        <v>39153.069999999992</v>
      </c>
      <c r="O762" s="25">
        <f t="shared" si="525"/>
        <v>11160.82546143035</v>
      </c>
      <c r="P762" s="25">
        <f t="shared" si="526"/>
        <v>27992.244538569641</v>
      </c>
      <c r="Q762" s="25">
        <f t="array" aca="1" ref="Q762" ca="1">INDEX('Isaac 401k'!L:L,MATCH('Retirement Calculator'!A762,'Isaac 401k'!N:N,0),0)</f>
        <v>1644504.2961859303</v>
      </c>
      <c r="R762" s="25">
        <f t="array" aca="1" ref="R762" ca="1">INDEX('Lorri 401b'!L:L,MATCH('Retirement Calculator'!A762,'Lorri 401b'!N:N,0),0)</f>
        <v>-1698604.085208918</v>
      </c>
      <c r="S762" s="25">
        <f t="shared" ca="1" si="527"/>
        <v>-54099.789022987708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3525.4531757812501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7820.4732791855868</v>
      </c>
      <c r="K763" s="25">
        <f t="shared" si="524"/>
        <v>20171.771259384055</v>
      </c>
      <c r="L763" s="25"/>
      <c r="N763" s="25">
        <f>'Combined Retirement'!$C$18/12</f>
        <v>39153.069999999992</v>
      </c>
      <c r="O763" s="25">
        <f t="shared" si="525"/>
        <v>11160.82546143035</v>
      </c>
      <c r="P763" s="25">
        <f t="shared" si="526"/>
        <v>27992.244538569641</v>
      </c>
      <c r="Q763" s="25">
        <f t="array" aca="1" ref="Q763" ca="1">INDEX('Isaac 401k'!L:L,MATCH('Retirement Calculator'!A763,'Isaac 401k'!N:N,0),0)</f>
        <v>1643503.3388355228</v>
      </c>
      <c r="R763" s="25">
        <f t="array" aca="1" ref="R763" ca="1">INDEX('Lorri 401b'!L:L,MATCH('Retirement Calculator'!A763,'Lorri 401b'!N:N,0),0)</f>
        <v>-1725937.4225369198</v>
      </c>
      <c r="S763" s="25">
        <f t="shared" ca="1" si="527"/>
        <v>-82434.083701397059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3525.4531757812501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7820.4732791855868</v>
      </c>
      <c r="K764" s="25">
        <f t="shared" si="524"/>
        <v>20171.771259384055</v>
      </c>
      <c r="L764" s="25"/>
      <c r="N764" s="25">
        <f>'Combined Retirement'!$C$18/12</f>
        <v>39153.069999999992</v>
      </c>
      <c r="O764" s="25">
        <f t="shared" si="525"/>
        <v>11160.82546143035</v>
      </c>
      <c r="P764" s="25">
        <f t="shared" si="526"/>
        <v>27992.244538569641</v>
      </c>
      <c r="Q764" s="25">
        <f t="array" aca="1" ref="Q764" ca="1">INDEX('Isaac 401k'!L:L,MATCH('Retirement Calculator'!A764,'Isaac 401k'!N:N,0),0)</f>
        <v>1642498.2108294885</v>
      </c>
      <c r="R764" s="25">
        <f t="array" aca="1" ref="R764" ca="1">INDEX('Lorri 401b'!L:L,MATCH('Retirement Calculator'!A764,'Lorri 401b'!N:N,0),0)</f>
        <v>-1753384.648770455</v>
      </c>
      <c r="S764" s="25">
        <f t="shared" ca="1" si="527"/>
        <v>-110886.43794096657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3525.4531757812501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7820.4732791855868</v>
      </c>
      <c r="K765" s="25">
        <f t="shared" si="524"/>
        <v>20171.771259384055</v>
      </c>
      <c r="L765" s="25"/>
      <c r="N765" s="25">
        <f>'Combined Retirement'!$C$18/12</f>
        <v>39153.069999999992</v>
      </c>
      <c r="O765" s="25">
        <f t="shared" si="525"/>
        <v>11160.82546143035</v>
      </c>
      <c r="P765" s="25">
        <f t="shared" si="526"/>
        <v>27992.244538569641</v>
      </c>
      <c r="Q765" s="25">
        <f t="array" aca="1" ref="Q765" ca="1">INDEX('Isaac 401k'!L:L,MATCH('Retirement Calculator'!A765,'Isaac 401k'!N:N,0),0)</f>
        <v>1641488.8947900957</v>
      </c>
      <c r="R765" s="25">
        <f t="array" aca="1" ref="R765" ca="1">INDEX('Lorri 401b'!L:L,MATCH('Retirement Calculator'!A765,'Lorri 401b'!N:N,0),0)</f>
        <v>-1780946.2384466301</v>
      </c>
      <c r="S765" s="25">
        <f t="shared" ca="1" si="527"/>
        <v>-139457.34365653433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3525.4531757812501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7820.4732791855868</v>
      </c>
      <c r="K766" s="25">
        <f t="shared" si="524"/>
        <v>20171.771259384055</v>
      </c>
      <c r="L766" s="25"/>
      <c r="N766" s="25">
        <f>'Combined Retirement'!$C$18/12</f>
        <v>39153.069999999992</v>
      </c>
      <c r="O766" s="25">
        <f t="shared" si="525"/>
        <v>11160.82546143035</v>
      </c>
      <c r="P766" s="25">
        <f t="shared" si="526"/>
        <v>27992.244538569641</v>
      </c>
      <c r="Q766" s="25">
        <f t="array" aca="1" ref="Q766" ca="1">INDEX('Isaac 401k'!L:L,MATCH('Retirement Calculator'!A766,'Isaac 401k'!N:N,0),0)</f>
        <v>1640475.3732672057</v>
      </c>
      <c r="R766" s="25">
        <f t="array" aca="1" ref="R766" ca="1">INDEX('Lorri 401b'!L:L,MATCH('Retirement Calculator'!A766,'Lorri 401b'!N:N,0),0)</f>
        <v>-1808622.668079789</v>
      </c>
      <c r="S766" s="25">
        <f t="shared" ca="1" si="527"/>
        <v>-168147.29481258336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3525.4531757812501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7820.4732791855868</v>
      </c>
      <c r="K767" s="25">
        <f t="shared" si="524"/>
        <v>20171.771259384055</v>
      </c>
      <c r="L767" s="25"/>
      <c r="N767" s="25">
        <f>'Combined Retirement'!$C$18/12</f>
        <v>39153.069999999992</v>
      </c>
      <c r="O767" s="25">
        <f t="shared" si="525"/>
        <v>11160.82546143035</v>
      </c>
      <c r="P767" s="25">
        <f t="shared" si="526"/>
        <v>27992.244538569641</v>
      </c>
      <c r="Q767" s="25">
        <f t="array" aca="1" ref="Q767" ca="1">INDEX('Isaac 401k'!L:L,MATCH('Retirement Calculator'!A767,'Isaac 401k'!N:N,0),0)</f>
        <v>1639457.6287379703</v>
      </c>
      <c r="R767" s="25">
        <f t="array" aca="1" ref="R767" ca="1">INDEX('Lorri 401b'!L:L,MATCH('Retirement Calculator'!A767,'Lorri 401b'!N:N,0),0)</f>
        <v>-1836414.4161697528</v>
      </c>
      <c r="S767" s="25">
        <f t="shared" ca="1" si="527"/>
        <v>-196956.78743178258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3525.4531757812501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7820.4732791855868</v>
      </c>
      <c r="K768" s="25">
        <f t="shared" si="524"/>
        <v>20171.771259384055</v>
      </c>
      <c r="L768" s="25"/>
      <c r="N768" s="25">
        <f>'Combined Retirement'!$C$18/12</f>
        <v>39153.069999999992</v>
      </c>
      <c r="O768" s="25">
        <f t="shared" si="525"/>
        <v>11160.82546143035</v>
      </c>
      <c r="P768" s="25">
        <f t="shared" si="526"/>
        <v>27992.244538569641</v>
      </c>
      <c r="Q768" s="25">
        <f t="array" aca="1" ref="Q768" ca="1">INDEX('Isaac 401k'!L:L,MATCH('Retirement Calculator'!A768,'Isaac 401k'!N:N,0),0)</f>
        <v>1638435.6436065296</v>
      </c>
      <c r="R768" s="25">
        <f t="array" aca="1" ref="R768" ca="1">INDEX('Lorri 401b'!L:L,MATCH('Retirement Calculator'!A768,'Lorri 401b'!N:N,0),0)</f>
        <v>-1864321.9632100915</v>
      </c>
      <c r="S768" s="25">
        <f t="shared" ca="1" si="527"/>
        <v>-225886.31960356189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3525.4531757812501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7820.4732791855868</v>
      </c>
      <c r="K769" s="25">
        <f t="shared" si="524"/>
        <v>20171.771259384055</v>
      </c>
      <c r="L769" s="25"/>
      <c r="N769" s="25">
        <f>'Combined Retirement'!$C$18/12</f>
        <v>39153.069999999992</v>
      </c>
      <c r="O769" s="25">
        <f t="shared" si="525"/>
        <v>11160.82546143035</v>
      </c>
      <c r="P769" s="25">
        <f t="shared" si="526"/>
        <v>27992.244538569641</v>
      </c>
      <c r="Q769" s="25">
        <f t="array" aca="1" ref="Q769" ca="1">INDEX('Isaac 401k'!L:L,MATCH('Retirement Calculator'!A769,'Isaac 401k'!N:N,0),0)</f>
        <v>1637409.4002037079</v>
      </c>
      <c r="R769" s="25">
        <f t="array" aca="1" ref="R769" ca="1">INDEX('Lorri 401b'!L:L,MATCH('Retirement Calculator'!A769,'Lorri 401b'!N:N,0),0)</f>
        <v>-1892345.7916964316</v>
      </c>
      <c r="S769" s="25">
        <f t="shared" ca="1" si="527"/>
        <v>-254936.39149272372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3525.4531757812501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7820.4732791855868</v>
      </c>
      <c r="K770" s="25">
        <f t="shared" si="524"/>
        <v>20171.771259384055</v>
      </c>
      <c r="L770" s="25"/>
      <c r="N770" s="25">
        <f>'Combined Retirement'!$C$18/12</f>
        <v>39153.069999999992</v>
      </c>
      <c r="O770" s="25">
        <f t="shared" si="525"/>
        <v>11160.82546143035</v>
      </c>
      <c r="P770" s="25">
        <f t="shared" si="526"/>
        <v>27992.244538569641</v>
      </c>
      <c r="Q770" s="25">
        <f t="array" aca="1" ref="Q770" ca="1">INDEX('Isaac 401k'!L:L,MATCH('Retirement Calculator'!A770,'Isaac 401k'!N:N,0),0)</f>
        <v>1636378.8807867079</v>
      </c>
      <c r="R770" s="25">
        <f t="array" aca="1" ref="R770" ca="1">INDEX('Lorri 401b'!L:L,MATCH('Retirement Calculator'!A770,'Lorri 401b'!N:N,0),0)</f>
        <v>-1920486.3861347982</v>
      </c>
      <c r="S770" s="25">
        <f t="shared" ca="1" si="527"/>
        <v>-284107.50534809032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3525.4531757812501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7820.4732791855868</v>
      </c>
      <c r="K771" s="25">
        <f t="shared" si="524"/>
        <v>20171.771259384055</v>
      </c>
      <c r="L771" s="25"/>
      <c r="N771" s="25">
        <f>'Combined Retirement'!$C$18/12</f>
        <v>39153.069999999992</v>
      </c>
      <c r="O771" s="25">
        <f t="shared" si="525"/>
        <v>11160.82546143035</v>
      </c>
      <c r="P771" s="25">
        <f t="shared" si="526"/>
        <v>27992.244538569641</v>
      </c>
      <c r="Q771" s="25">
        <f t="array" aca="1" ref="Q771" ca="1">INDEX('Isaac 401k'!L:L,MATCH('Retirement Calculator'!A771,'Isaac 401k'!N:N,0),0)</f>
        <v>1635344.0675388037</v>
      </c>
      <c r="R771" s="25">
        <f t="array" aca="1" ref="R771" ca="1">INDEX('Lorri 401b'!L:L,MATCH('Retirement Calculator'!A771,'Lorri 401b'!N:N,0),0)</f>
        <v>-1948744.2330499913</v>
      </c>
      <c r="S771" s="25">
        <f t="shared" ca="1" si="527"/>
        <v>-313400.16551118763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3525.4531757812501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7820.4732791855868</v>
      </c>
      <c r="K772" s="25">
        <f t="shared" si="524"/>
        <v>20171.771259384055</v>
      </c>
      <c r="L772" s="25"/>
      <c r="N772" s="25">
        <f>'Combined Retirement'!$C$18/12</f>
        <v>39153.069999999992</v>
      </c>
      <c r="O772" s="25">
        <f t="shared" si="525"/>
        <v>11160.82546143035</v>
      </c>
      <c r="P772" s="25">
        <f t="shared" si="526"/>
        <v>27992.244538569641</v>
      </c>
      <c r="Q772" s="25">
        <f t="array" aca="1" ref="Q772" ca="1">INDEX('Isaac 401k'!L:L,MATCH('Retirement Calculator'!A772,'Isaac 401k'!N:N,0),0)</f>
        <v>1634304.9425690332</v>
      </c>
      <c r="R772" s="25">
        <f t="array" aca="1" ref="R772" ca="1">INDEX('Lorri 401b'!L:L,MATCH('Retirement Calculator'!A772,'Lorri 401b'!N:N,0),0)</f>
        <v>-1977119.8209939976</v>
      </c>
      <c r="S772" s="25">
        <f t="shared" ca="1" si="527"/>
        <v>-342814.87842496438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3525.4531757812501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7820.4732791855868</v>
      </c>
      <c r="K773" s="25">
        <f t="shared" si="524"/>
        <v>20171.771259384055</v>
      </c>
      <c r="L773" s="25"/>
      <c r="N773" s="25">
        <f>'Combined Retirement'!$C$18/12</f>
        <v>39153.069999999992</v>
      </c>
      <c r="O773" s="25">
        <f t="shared" si="525"/>
        <v>11160.82546143035</v>
      </c>
      <c r="P773" s="25">
        <f t="shared" si="526"/>
        <v>27992.244538569641</v>
      </c>
      <c r="Q773" s="25">
        <f t="array" aca="1" ref="Q773" ca="1">INDEX('Isaac 401k'!L:L,MATCH('Retirement Calculator'!A773,'Isaac 401k'!N:N,0),0)</f>
        <v>1633261.4879118886</v>
      </c>
      <c r="R773" s="25">
        <f t="array" aca="1" ref="R773" ca="1">INDEX('Lorri 401b'!L:L,MATCH('Retirement Calculator'!A773,'Lorri 401b'!N:N,0),0)</f>
        <v>-2005613.6405544374</v>
      </c>
      <c r="S773" s="25">
        <f t="shared" ca="1" si="527"/>
        <v>-372352.15264254878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3525.4531757812501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7820.4732791855868</v>
      </c>
      <c r="K774" s="25">
        <f t="shared" si="524"/>
        <v>20171.771259384055</v>
      </c>
      <c r="L774" s="25"/>
      <c r="N774" s="25">
        <f>'Combined Retirement'!$C$18/12</f>
        <v>39153.069999999992</v>
      </c>
      <c r="O774" s="25">
        <f t="shared" si="525"/>
        <v>11160.82546143035</v>
      </c>
      <c r="P774" s="25">
        <f t="shared" si="526"/>
        <v>27992.244538569641</v>
      </c>
      <c r="Q774" s="25">
        <f t="array" aca="1" ref="Q774" ca="1">INDEX('Isaac 401k'!L:L,MATCH('Retirement Calculator'!A774,'Isaac 401k'!N:N,0),0)</f>
        <v>1632213.6855270059</v>
      </c>
      <c r="R774" s="25">
        <f t="array" aca="1" ref="R774" ca="1">INDEX('Lorri 401b'!L:L,MATCH('Retirement Calculator'!A774,'Lorri 401b'!N:N,0),0)</f>
        <v>-2034226.1843630457</v>
      </c>
      <c r="S774" s="25">
        <f t="shared" ca="1" si="527"/>
        <v>-402012.4988360398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3525.4531757812501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7820.4732791855868</v>
      </c>
      <c r="K775" s="25">
        <f t="shared" si="524"/>
        <v>20171.771259384055</v>
      </c>
      <c r="L775" s="25"/>
      <c r="N775" s="25">
        <f>'Combined Retirement'!$C$18/12</f>
        <v>39153.069999999992</v>
      </c>
      <c r="O775" s="25">
        <f t="shared" si="525"/>
        <v>11160.82546143035</v>
      </c>
      <c r="P775" s="25">
        <f t="shared" si="526"/>
        <v>27992.244538569641</v>
      </c>
      <c r="Q775" s="25">
        <f t="array" aca="1" ref="Q775" ca="1">INDEX('Isaac 401k'!L:L,MATCH('Retirement Calculator'!A775,'Isaac 401k'!N:N,0),0)</f>
        <v>1631161.517298853</v>
      </c>
      <c r="R775" s="25">
        <f t="array" aca="1" ref="R775" ca="1">INDEX('Lorri 401b'!L:L,MATCH('Retirement Calculator'!A775,'Lorri 401b'!N:N,0),0)</f>
        <v>-2062957.9471041898</v>
      </c>
      <c r="S775" s="25">
        <f t="shared" ca="1" si="527"/>
        <v>-431796.42980533675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3525.4531757812501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7820.4732791855868</v>
      </c>
      <c r="K776" s="25">
        <f t="shared" ref="K776:K1030" si="784">IF(C776&lt;59.5,0,IF(C776&lt;$B$7,0,P776*$K$7))</f>
        <v>20171.771259384055</v>
      </c>
      <c r="L776" s="25"/>
      <c r="N776" s="25">
        <f>'Combined Retirement'!$C$18/12</f>
        <v>39153.069999999992</v>
      </c>
      <c r="O776" s="25">
        <f t="shared" ref="O776:O1030" si="785">SUM(E776:I776)</f>
        <v>11160.82546143035</v>
      </c>
      <c r="P776" s="25">
        <f t="shared" ref="P776:P1030" si="786">N776-O776</f>
        <v>27992.244538569641</v>
      </c>
      <c r="Q776" s="25">
        <f t="array" aca="1" ref="Q776" ca="1">INDEX('Isaac 401k'!L:L,MATCH('Retirement Calculator'!A776,'Isaac 401k'!N:N,0),0)</f>
        <v>1630104.965036416</v>
      </c>
      <c r="R776" s="25">
        <f t="array" aca="1" ref="R776" ca="1">INDEX('Lorri 401b'!L:L,MATCH('Retirement Calculator'!A776,'Lorri 401b'!N:N,0),0)</f>
        <v>-2091809.425523422</v>
      </c>
      <c r="S776" s="25">
        <f t="shared" ref="S776:S1030" ca="1" si="787">SUM(Q776:R776)</f>
        <v>-461704.460487006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3525.4531757812501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7820.4732791855868</v>
      </c>
      <c r="K777" s="25">
        <f t="shared" si="784"/>
        <v>20171.771259384055</v>
      </c>
      <c r="L777" s="25"/>
      <c r="N777" s="25">
        <f>'Combined Retirement'!$C$18/12</f>
        <v>39153.069999999992</v>
      </c>
      <c r="O777" s="25">
        <f t="shared" si="785"/>
        <v>11160.82546143035</v>
      </c>
      <c r="P777" s="25">
        <f t="shared" si="786"/>
        <v>27992.244538569641</v>
      </c>
      <c r="Q777" s="25">
        <f t="array" aca="1" ref="Q777" ca="1">INDEX('Isaac 401k'!L:L,MATCH('Retirement Calculator'!A777,'Isaac 401k'!N:N,0),0)</f>
        <v>1629044.0104728856</v>
      </c>
      <c r="R777" s="25">
        <f t="array" aca="1" ref="R777" ca="1">INDEX('Lorri 401b'!L:L,MATCH('Retirement Calculator'!A777,'Lorri 401b'!N:N,0),0)</f>
        <v>-2120781.1184360678</v>
      </c>
      <c r="S777" s="25">
        <f t="shared" ca="1" si="787"/>
        <v>-491737.10796318226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3525.4531757812501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7820.4732791855868</v>
      </c>
      <c r="K778" s="25">
        <f t="shared" si="784"/>
        <v>20171.771259384055</v>
      </c>
      <c r="L778" s="25"/>
      <c r="N778" s="25">
        <f>'Combined Retirement'!$C$18/12</f>
        <v>39153.069999999992</v>
      </c>
      <c r="O778" s="25">
        <f t="shared" si="785"/>
        <v>11160.82546143035</v>
      </c>
      <c r="P778" s="25">
        <f t="shared" si="786"/>
        <v>27992.244538569641</v>
      </c>
      <c r="Q778" s="25">
        <f t="array" aca="1" ref="Q778" ca="1">INDEX('Isaac 401k'!L:L,MATCH('Retirement Calculator'!A778,'Isaac 401k'!N:N,0),0)</f>
        <v>1627978.6352653403</v>
      </c>
      <c r="R778" s="25">
        <f t="array" aca="1" ref="R778" ca="1">INDEX('Lorri 401b'!L:L,MATCH('Retirement Calculator'!A778,'Lorri 401b'!N:N,0),0)</f>
        <v>-2149873.5267358497</v>
      </c>
      <c r="S778" s="25">
        <f t="shared" ca="1" si="787"/>
        <v>-521894.89147050935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3525.4531757812501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7820.4732791855868</v>
      </c>
      <c r="K779" s="25">
        <f t="shared" si="784"/>
        <v>20171.771259384055</v>
      </c>
      <c r="L779" s="25"/>
      <c r="N779" s="25">
        <f>'Combined Retirement'!$C$18/12</f>
        <v>39153.069999999992</v>
      </c>
      <c r="O779" s="25">
        <f t="shared" si="785"/>
        <v>11160.82546143035</v>
      </c>
      <c r="P779" s="25">
        <f t="shared" si="786"/>
        <v>27992.244538569641</v>
      </c>
      <c r="Q779" s="25">
        <f t="array" aca="1" ref="Q779" ca="1">INDEX('Isaac 401k'!L:L,MATCH('Retirement Calculator'!A779,'Isaac 401k'!N:N,0),0)</f>
        <v>1626908.8209944305</v>
      </c>
      <c r="R779" s="25">
        <f t="array" aca="1" ref="R779" ca="1">INDEX('Lorri 401b'!L:L,MATCH('Retirement Calculator'!A779,'Lorri 401b'!N:N,0),0)</f>
        <v>-2179087.1534035476</v>
      </c>
      <c r="S779" s="25">
        <f t="shared" ca="1" si="787"/>
        <v>-552178.33240911714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3525.4531757812501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7820.4732791855868</v>
      </c>
      <c r="K780" s="25">
        <f t="shared" si="784"/>
        <v>20171.771259384055</v>
      </c>
      <c r="L780" s="25"/>
      <c r="N780" s="25">
        <f>'Combined Retirement'!$C$18/12</f>
        <v>39153.069999999992</v>
      </c>
      <c r="O780" s="25">
        <f t="shared" si="785"/>
        <v>11160.82546143035</v>
      </c>
      <c r="P780" s="25">
        <f t="shared" si="786"/>
        <v>27992.244538569641</v>
      </c>
      <c r="Q780" s="25">
        <f t="array" aca="1" ref="Q780" ca="1">INDEX('Isaac 401k'!L:L,MATCH('Retirement Calculator'!A780,'Isaac 401k'!N:N,0),0)</f>
        <v>1625834.5491640584</v>
      </c>
      <c r="R780" s="25">
        <f t="array" aca="1" ref="R780" ca="1">INDEX('Lorri 401b'!L:L,MATCH('Retirement Calculator'!A780,'Lorri 401b'!N:N,0),0)</f>
        <v>-2208422.5035156938</v>
      </c>
      <c r="S780" s="25">
        <f t="shared" ca="1" si="787"/>
        <v>-582587.95435163542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3525.4531757812501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7820.4732791855868</v>
      </c>
      <c r="K781" s="25">
        <f t="shared" si="784"/>
        <v>20171.771259384055</v>
      </c>
      <c r="L781" s="25"/>
      <c r="N781" s="25">
        <f>'Combined Retirement'!$C$18/12</f>
        <v>39153.069999999992</v>
      </c>
      <c r="O781" s="25">
        <f t="shared" si="785"/>
        <v>11160.82546143035</v>
      </c>
      <c r="P781" s="25">
        <f t="shared" si="786"/>
        <v>27992.244538569641</v>
      </c>
      <c r="Q781" s="25">
        <f t="array" aca="1" ref="Q781" ca="1">INDEX('Isaac 401k'!L:L,MATCH('Retirement Calculator'!A781,'Isaac 401k'!N:N,0),0)</f>
        <v>1624755.8012010597</v>
      </c>
      <c r="R781" s="25">
        <f t="array" aca="1" ref="R781" ca="1">INDEX('Lorri 401b'!L:L,MATCH('Retirement Calculator'!A781,'Lorri 401b'!N:N,0),0)</f>
        <v>-2237880.0842533074</v>
      </c>
      <c r="S781" s="25">
        <f t="shared" ca="1" si="787"/>
        <v>-613124.28305224772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3525.4531757812501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7820.4732791855868</v>
      </c>
      <c r="K782" s="25">
        <f t="shared" si="784"/>
        <v>20171.771259384055</v>
      </c>
      <c r="L782" s="25"/>
      <c r="N782" s="25">
        <f>'Combined Retirement'!$C$18/12</f>
        <v>39153.069999999992</v>
      </c>
      <c r="O782" s="25">
        <f t="shared" si="785"/>
        <v>11160.82546143035</v>
      </c>
      <c r="P782" s="25">
        <f t="shared" si="786"/>
        <v>27992.244538569641</v>
      </c>
      <c r="Q782" s="25">
        <f t="array" aca="1" ref="Q782" ca="1">INDEX('Isaac 401k'!L:L,MATCH('Retirement Calculator'!A782,'Isaac 401k'!N:N,0),0)</f>
        <v>1623672.5584548819</v>
      </c>
      <c r="R782" s="25">
        <f t="array" aca="1" ref="R782" ca="1">INDEX('Lorri 401b'!L:L,MATCH('Retirement Calculator'!A782,'Lorri 401b'!N:N,0),0)</f>
        <v>-2267460.4049106613</v>
      </c>
      <c r="S782" s="25">
        <f t="shared" ca="1" si="787"/>
        <v>-643787.84645577939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3525.4531757812501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7820.4732791855868</v>
      </c>
      <c r="K783" s="25">
        <f t="shared" si="784"/>
        <v>20171.771259384055</v>
      </c>
      <c r="L783" s="25"/>
      <c r="N783" s="25">
        <f>'Combined Retirement'!$C$18/12</f>
        <v>39153.069999999992</v>
      </c>
      <c r="O783" s="25">
        <f t="shared" si="785"/>
        <v>11160.82546143035</v>
      </c>
      <c r="P783" s="25">
        <f t="shared" si="786"/>
        <v>27992.244538569641</v>
      </c>
      <c r="Q783" s="25">
        <f t="array" aca="1" ref="Q783" ca="1">INDEX('Isaac 401k'!L:L,MATCH('Retirement Calculator'!A783,'Isaac 401k'!N:N,0),0)</f>
        <v>1622584.8021972617</v>
      </c>
      <c r="R783" s="25">
        <f t="array" aca="1" ref="R783" ca="1">INDEX('Lorri 401b'!L:L,MATCH('Retirement Calculator'!A783,'Lorri 401b'!N:N,0),0)</f>
        <v>-2297163.9769040872</v>
      </c>
      <c r="S783" s="25">
        <f t="shared" ca="1" si="787"/>
        <v>-674579.17470682552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3525.4531757812501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7820.4732791855868</v>
      </c>
      <c r="K784" s="25">
        <f t="shared" si="784"/>
        <v>20171.771259384055</v>
      </c>
      <c r="L784" s="25"/>
      <c r="N784" s="25">
        <f>'Combined Retirement'!$C$18/12</f>
        <v>39153.069999999992</v>
      </c>
      <c r="O784" s="25">
        <f t="shared" si="785"/>
        <v>11160.82546143035</v>
      </c>
      <c r="P784" s="25">
        <f t="shared" si="786"/>
        <v>27992.244538569641</v>
      </c>
      <c r="Q784" s="25">
        <f t="array" aca="1" ref="Q784" ca="1">INDEX('Isaac 401k'!L:L,MATCH('Retirement Calculator'!A784,'Isaac 401k'!N:N,0),0)</f>
        <v>1621492.5136219014</v>
      </c>
      <c r="R784" s="25">
        <f t="array" aca="1" ref="R784" ca="1">INDEX('Lorri 401b'!L:L,MATCH('Retirement Calculator'!A784,'Lorri 401b'!N:N,0),0)</f>
        <v>-2326991.3137808191</v>
      </c>
      <c r="S784" s="25">
        <f t="shared" ca="1" si="787"/>
        <v>-705498.80015891767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3525.4531757812501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7820.4732791855868</v>
      </c>
      <c r="K785" s="25">
        <f t="shared" si="784"/>
        <v>20171.771259384055</v>
      </c>
      <c r="L785" s="25"/>
      <c r="N785" s="25">
        <f>'Combined Retirement'!$C$18/12</f>
        <v>39153.069999999992</v>
      </c>
      <c r="O785" s="25">
        <f t="shared" si="785"/>
        <v>11160.82546143035</v>
      </c>
      <c r="P785" s="25">
        <f t="shared" si="786"/>
        <v>27992.244538569641</v>
      </c>
      <c r="Q785" s="25">
        <f t="array" aca="1" ref="Q785" ca="1">INDEX('Isaac 401k'!L:L,MATCH('Retirement Calculator'!A785,'Isaac 401k'!N:N,0),0)</f>
        <v>1620395.6738441437</v>
      </c>
      <c r="R785" s="25">
        <f t="array" aca="1" ref="R785" ca="1">INDEX('Lorri 401b'!L:L,MATCH('Retirement Calculator'!A785,'Lorri 401b'!N:N,0),0)</f>
        <v>-2356942.9312278708</v>
      </c>
      <c r="S785" s="25">
        <f t="shared" ca="1" si="787"/>
        <v>-736547.257383727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3525.4531757812501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7820.4732791855868</v>
      </c>
      <c r="K786" s="25">
        <f t="shared" si="784"/>
        <v>20171.771259384055</v>
      </c>
      <c r="L786" s="25"/>
      <c r="N786" s="25">
        <f>'Combined Retirement'!$C$18/12</f>
        <v>39153.069999999992</v>
      </c>
      <c r="O786" s="25">
        <f t="shared" si="785"/>
        <v>11160.82546143035</v>
      </c>
      <c r="P786" s="25">
        <f t="shared" si="786"/>
        <v>27992.244538569641</v>
      </c>
      <c r="Q786" s="25">
        <f t="array" aca="1" ref="Q786" ca="1">INDEX('Isaac 401k'!L:L,MATCH('Retirement Calculator'!A786,'Isaac 401k'!N:N,0),0)</f>
        <v>1619294.2639006455</v>
      </c>
      <c r="R786" s="25">
        <f t="array" aca="1" ref="R786" ca="1">INDEX('Lorri 401b'!L:L,MATCH('Retirement Calculator'!A786,'Lorri 401b'!N:N,0),0)</f>
        <v>-2387019.347080952</v>
      </c>
      <c r="S786" s="25">
        <f t="shared" ca="1" si="787"/>
        <v>-767725.08318030648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3525.4531757812501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7820.4732791855868</v>
      </c>
      <c r="K787" s="25">
        <f t="shared" si="784"/>
        <v>20171.771259384055</v>
      </c>
      <c r="L787" s="25"/>
      <c r="N787" s="25">
        <f>'Combined Retirement'!$C$18/12</f>
        <v>39153.069999999992</v>
      </c>
      <c r="O787" s="25">
        <f t="shared" si="785"/>
        <v>11160.82546143035</v>
      </c>
      <c r="P787" s="25">
        <f t="shared" si="786"/>
        <v>27992.244538569641</v>
      </c>
      <c r="Q787" s="25">
        <f t="array" aca="1" ref="Q787" ca="1">INDEX('Isaac 401k'!L:L,MATCH('Retirement Calculator'!A787,'Isaac 401k'!N:N,0),0)</f>
        <v>1618188.2647490494</v>
      </c>
      <c r="R787" s="25">
        <f t="array" aca="1" ref="R787" ca="1">INDEX('Lorri 401b'!L:L,MATCH('Retirement Calculator'!A787,'Lorri 401b'!N:N,0),0)</f>
        <v>-2417221.0813334212</v>
      </c>
      <c r="S787" s="25">
        <f t="shared" ca="1" si="787"/>
        <v>-799032.81658437173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3525.4531757812501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7820.4732791855868</v>
      </c>
      <c r="K788" s="25">
        <f t="shared" si="784"/>
        <v>20171.771259384055</v>
      </c>
      <c r="L788" s="25"/>
      <c r="N788" s="25">
        <f>'Combined Retirement'!$C$18/12</f>
        <v>39153.069999999992</v>
      </c>
      <c r="O788" s="25">
        <f t="shared" si="785"/>
        <v>11160.82546143035</v>
      </c>
      <c r="P788" s="25">
        <f t="shared" si="786"/>
        <v>27992.244538569641</v>
      </c>
      <c r="Q788" s="25">
        <f t="array" aca="1" ref="Q788" ca="1">INDEX('Isaac 401k'!L:L,MATCH('Retirement Calculator'!A788,'Isaac 401k'!N:N,0),0)</f>
        <v>1617077.657267655</v>
      </c>
      <c r="R788" s="25">
        <f t="array" aca="1" ref="R788" ca="1">INDEX('Lorri 401b'!L:L,MATCH('Retirement Calculator'!A788,'Lorri 401b'!N:N,0),0)</f>
        <v>-2447548.6561452756</v>
      </c>
      <c r="S788" s="25">
        <f t="shared" ca="1" si="787"/>
        <v>-830470.99887762056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3525.4531757812501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7820.4732791855868</v>
      </c>
      <c r="K789" s="25">
        <f t="shared" si="784"/>
        <v>20171.771259384055</v>
      </c>
      <c r="L789" s="25"/>
      <c r="N789" s="25">
        <f>'Combined Retirement'!$C$18/12</f>
        <v>39153.069999999992</v>
      </c>
      <c r="O789" s="25">
        <f t="shared" si="785"/>
        <v>11160.82546143035</v>
      </c>
      <c r="P789" s="25">
        <f t="shared" si="786"/>
        <v>27992.244538569641</v>
      </c>
      <c r="Q789" s="25">
        <f t="array" aca="1" ref="Q789" ca="1">INDEX('Isaac 401k'!L:L,MATCH('Retirement Calculator'!A789,'Isaac 401k'!N:N,0),0)</f>
        <v>1615962.4222550881</v>
      </c>
      <c r="R789" s="25">
        <f t="array" aca="1" ref="R789" ca="1">INDEX('Lorri 401b'!L:L,MATCH('Retirement Calculator'!A789,'Lorri 401b'!N:N,0),0)</f>
        <v>-2478002.595852179</v>
      </c>
      <c r="S789" s="25">
        <f t="shared" ca="1" si="787"/>
        <v>-862040.17359709088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3525.4531757812501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7820.4732791855868</v>
      </c>
      <c r="K790" s="25">
        <f t="shared" si="784"/>
        <v>20171.771259384055</v>
      </c>
      <c r="L790" s="25"/>
      <c r="N790" s="25">
        <f>'Combined Retirement'!$C$18/12</f>
        <v>39153.069999999992</v>
      </c>
      <c r="O790" s="25">
        <f t="shared" si="785"/>
        <v>11160.82546143035</v>
      </c>
      <c r="P790" s="25">
        <f t="shared" si="786"/>
        <v>27992.244538569641</v>
      </c>
      <c r="Q790" s="25">
        <f t="array" aca="1" ref="Q790" ca="1">INDEX('Isaac 401k'!L:L,MATCH('Retirement Calculator'!A790,'Isaac 401k'!N:N,0),0)</f>
        <v>1614842.5404299689</v>
      </c>
      <c r="R790" s="25">
        <f t="array" aca="1" ref="R790" ca="1">INDEX('Lorri 401b'!L:L,MATCH('Retirement Calculator'!A790,'Lorri 401b'!N:N,0),0)</f>
        <v>-2508583.426974528</v>
      </c>
      <c r="S790" s="25">
        <f t="shared" ca="1" si="787"/>
        <v>-893740.88654455915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3525.4531757812501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7820.4732791855868</v>
      </c>
      <c r="K791" s="25">
        <f t="shared" si="784"/>
        <v>20171.771259384055</v>
      </c>
      <c r="L791" s="25"/>
      <c r="N791" s="25">
        <f>'Combined Retirement'!$C$18/12</f>
        <v>39153.069999999992</v>
      </c>
      <c r="O791" s="25">
        <f t="shared" si="785"/>
        <v>11160.82546143035</v>
      </c>
      <c r="P791" s="25">
        <f t="shared" si="786"/>
        <v>27992.244538569641</v>
      </c>
      <c r="Q791" s="25">
        <f t="array" aca="1" ref="Q791" ca="1">INDEX('Isaac 401k'!L:L,MATCH('Retirement Calculator'!A791,'Isaac 401k'!N:N,0),0)</f>
        <v>1613717.9924305782</v>
      </c>
      <c r="R791" s="25">
        <f t="array" aca="1" ref="R791" ca="1">INDEX('Lorri 401b'!L:L,MATCH('Retirement Calculator'!A791,'Lorri 401b'!N:N,0),0)</f>
        <v>-2539291.6782265534</v>
      </c>
      <c r="S791" s="25">
        <f t="shared" ca="1" si="787"/>
        <v>-925573.68579597515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3525.4531757812501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7820.4732791855868</v>
      </c>
      <c r="K792" s="25">
        <f t="shared" si="784"/>
        <v>20171.771259384055</v>
      </c>
      <c r="L792" s="25"/>
      <c r="N792" s="25">
        <f>'Combined Retirement'!$C$18/12</f>
        <v>39153.069999999992</v>
      </c>
      <c r="O792" s="25">
        <f t="shared" si="785"/>
        <v>11160.82546143035</v>
      </c>
      <c r="P792" s="25">
        <f t="shared" si="786"/>
        <v>27992.244538569641</v>
      </c>
      <c r="Q792" s="25">
        <f t="array" aca="1" ref="Q792" ca="1">INDEX('Isaac 401k'!L:L,MATCH('Retirement Calculator'!A792,'Isaac 401k'!N:N,0),0)</f>
        <v>1612588.7588145235</v>
      </c>
      <c r="R792" s="25">
        <f t="array" aca="1" ref="R792" ca="1">INDEX('Lorri 401b'!L:L,MATCH('Retirement Calculator'!A792,'Lorri 401b'!N:N,0),0)</f>
        <v>-2570127.8805254623</v>
      </c>
      <c r="S792" s="25">
        <f t="shared" ca="1" si="787"/>
        <v>-957539.12171093887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3525.4531757812501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7820.4732791855868</v>
      </c>
      <c r="K793" s="25">
        <f t="shared" si="784"/>
        <v>20171.771259384055</v>
      </c>
      <c r="L793" s="25"/>
      <c r="N793" s="25">
        <f>'Combined Retirement'!$C$18/12</f>
        <v>39153.069999999992</v>
      </c>
      <c r="O793" s="25">
        <f t="shared" si="785"/>
        <v>11160.82546143035</v>
      </c>
      <c r="P793" s="25">
        <f t="shared" si="786"/>
        <v>27992.244538569641</v>
      </c>
      <c r="Q793" s="25">
        <f t="array" aca="1" ref="Q793" ca="1">INDEX('Isaac 401k'!L:L,MATCH('Retirement Calculator'!A793,'Isaac 401k'!N:N,0),0)</f>
        <v>1611454.8200584017</v>
      </c>
      <c r="R793" s="25">
        <f t="array" aca="1" ref="R793" ca="1">INDEX('Lorri 401b'!L:L,MATCH('Retirement Calculator'!A793,'Lorri 401b'!N:N,0),0)</f>
        <v>-2601092.5670006168</v>
      </c>
      <c r="S793" s="25">
        <f t="shared" ca="1" si="787"/>
        <v>-989637.74694221513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3525.4531757812501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7820.4732791855868</v>
      </c>
      <c r="K794" s="25">
        <f t="shared" si="784"/>
        <v>20171.771259384055</v>
      </c>
      <c r="L794" s="25"/>
      <c r="N794" s="25">
        <f>'Combined Retirement'!$C$18/12</f>
        <v>39153.069999999992</v>
      </c>
      <c r="O794" s="25">
        <f t="shared" si="785"/>
        <v>11160.82546143035</v>
      </c>
      <c r="P794" s="25">
        <f t="shared" si="786"/>
        <v>27992.244538569641</v>
      </c>
      <c r="Q794" s="25">
        <f t="array" aca="1" ref="Q794" ca="1">INDEX('Isaac 401k'!L:L,MATCH('Retirement Calculator'!A794,'Isaac 401k'!N:N,0),0)</f>
        <v>1610316.1565574629</v>
      </c>
      <c r="R794" s="25">
        <f t="array" aca="1" ref="R794" ca="1">INDEX('Lorri 401b'!L:L,MATCH('Retirement Calculator'!A794,'Lorri 401b'!N:N,0),0)</f>
        <v>-2632186.2730027512</v>
      </c>
      <c r="S794" s="25">
        <f t="shared" ca="1" si="787"/>
        <v>-1021870.1164452883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3525.4531757812501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7820.4732791855868</v>
      </c>
      <c r="K795" s="25">
        <f t="shared" si="784"/>
        <v>20171.771259384055</v>
      </c>
      <c r="L795" s="25"/>
      <c r="N795" s="25">
        <f>'Combined Retirement'!$C$18/12</f>
        <v>39153.069999999992</v>
      </c>
      <c r="O795" s="25">
        <f t="shared" si="785"/>
        <v>11160.82546143035</v>
      </c>
      <c r="P795" s="25">
        <f t="shared" si="786"/>
        <v>27992.244538569641</v>
      </c>
      <c r="Q795" s="25">
        <f t="array" aca="1" ref="Q795" ca="1">INDEX('Isaac 401k'!L:L,MATCH('Retirement Calculator'!A795,'Isaac 401k'!N:N,0),0)</f>
        <v>1609172.7486252701</v>
      </c>
      <c r="R795" s="25">
        <f t="array" aca="1" ref="R795" ca="1">INDEX('Lorri 401b'!L:L,MATCH('Retirement Calculator'!A795,'Lorri 401b'!N:N,0),0)</f>
        <v>-2663409.5361132277</v>
      </c>
      <c r="S795" s="25">
        <f t="shared" ca="1" si="787"/>
        <v>-1054236.7874879576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3525.4531757812501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7820.4732791855868</v>
      </c>
      <c r="K796" s="25">
        <f t="shared" si="784"/>
        <v>20171.771259384055</v>
      </c>
      <c r="L796" s="25"/>
      <c r="N796" s="25">
        <f>'Combined Retirement'!$C$18/12</f>
        <v>39153.069999999992</v>
      </c>
      <c r="O796" s="25">
        <f t="shared" si="785"/>
        <v>11160.82546143035</v>
      </c>
      <c r="P796" s="25">
        <f t="shared" si="786"/>
        <v>27992.244538569641</v>
      </c>
      <c r="Q796" s="25">
        <f t="array" aca="1" ref="Q796" ca="1">INDEX('Isaac 401k'!L:L,MATCH('Retirement Calculator'!A796,'Isaac 401k'!N:N,0),0)</f>
        <v>1608024.5764933599</v>
      </c>
      <c r="R796" s="25">
        <f t="array" aca="1" ref="R796" ca="1">INDEX('Lorri 401b'!L:L,MATCH('Retirement Calculator'!A796,'Lorri 401b'!N:N,0),0)</f>
        <v>-2694762.8961533313</v>
      </c>
      <c r="S796" s="25">
        <f t="shared" ca="1" si="787"/>
        <v>-1086738.3196599714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3525.4531757812501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7820.4732791855868</v>
      </c>
      <c r="K797" s="25">
        <f t="shared" si="784"/>
        <v>20171.771259384055</v>
      </c>
      <c r="L797" s="25"/>
      <c r="N797" s="25">
        <f>'Combined Retirement'!$C$18/12</f>
        <v>39153.069999999992</v>
      </c>
      <c r="O797" s="25">
        <f t="shared" si="785"/>
        <v>11160.82546143035</v>
      </c>
      <c r="P797" s="25">
        <f t="shared" si="786"/>
        <v>27992.244538569641</v>
      </c>
      <c r="Q797" s="25">
        <f t="array" aca="1" ref="Q797" ca="1">INDEX('Isaac 401k'!L:L,MATCH('Retirement Calculator'!A797,'Isaac 401k'!N:N,0),0)</f>
        <v>1606871.6203109</v>
      </c>
      <c r="R797" s="25">
        <f t="array" aca="1" ref="R797" ca="1">INDEX('Lorri 401b'!L:L,MATCH('Retirement Calculator'!A797,'Lorri 401b'!N:N,0),0)</f>
        <v>-2726246.895193602</v>
      </c>
      <c r="S797" s="25">
        <f t="shared" ca="1" si="787"/>
        <v>-1119375.2748827019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3525.4531757812501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7820.4732791855868</v>
      </c>
      <c r="K798" s="25">
        <f t="shared" si="784"/>
        <v>20171.771259384055</v>
      </c>
      <c r="L798" s="25"/>
      <c r="N798" s="25">
        <f>'Combined Retirement'!$C$18/12</f>
        <v>39153.069999999992</v>
      </c>
      <c r="O798" s="25">
        <f t="shared" si="785"/>
        <v>11160.82546143035</v>
      </c>
      <c r="P798" s="25">
        <f t="shared" si="786"/>
        <v>27992.244538569641</v>
      </c>
      <c r="Q798" s="25">
        <f t="array" aca="1" ref="Q798" ca="1">INDEX('Isaac 401k'!L:L,MATCH('Retirement Calculator'!A798,'Isaac 401k'!N:N,0),0)</f>
        <v>1605713.8601443465</v>
      </c>
      <c r="R798" s="25">
        <f t="array" aca="1" ref="R798" ca="1">INDEX('Lorri 401b'!L:L,MATCH('Retirement Calculator'!A798,'Lorri 401b'!N:N,0),0)</f>
        <v>-2757862.0775632071</v>
      </c>
      <c r="S798" s="25">
        <f t="shared" ca="1" si="787"/>
        <v>-1152148.2174188606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3525.4531757812501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7820.4732791855868</v>
      </c>
      <c r="K799" s="25">
        <f t="shared" si="784"/>
        <v>20171.771259384055</v>
      </c>
      <c r="L799" s="25"/>
      <c r="N799" s="25">
        <f>'Combined Retirement'!$C$18/12</f>
        <v>39153.069999999992</v>
      </c>
      <c r="O799" s="25">
        <f t="shared" si="785"/>
        <v>11160.82546143035</v>
      </c>
      <c r="P799" s="25">
        <f t="shared" si="786"/>
        <v>27992.244538569641</v>
      </c>
      <c r="Q799" s="25">
        <f t="array" aca="1" ref="Q799" ca="1">INDEX('Isaac 401k'!L:L,MATCH('Retirement Calculator'!A799,'Isaac 401k'!N:N,0),0)</f>
        <v>1604551.2759770991</v>
      </c>
      <c r="R799" s="25">
        <f t="array" aca="1" ref="R799" ca="1">INDEX('Lorri 401b'!L:L,MATCH('Retirement Calculator'!A799,'Lorri 401b'!N:N,0),0)</f>
        <v>-2789608.9898593524</v>
      </c>
      <c r="S799" s="25">
        <f t="shared" ca="1" si="787"/>
        <v>-1185057.7138822533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3525.4531757812501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7820.4732791855868</v>
      </c>
      <c r="K800" s="25">
        <f t="shared" si="784"/>
        <v>20171.771259384055</v>
      </c>
      <c r="L800" s="25"/>
      <c r="N800" s="25">
        <f>'Combined Retirement'!$C$18/12</f>
        <v>39153.069999999992</v>
      </c>
      <c r="O800" s="25">
        <f t="shared" si="785"/>
        <v>11160.82546143035</v>
      </c>
      <c r="P800" s="25">
        <f t="shared" si="786"/>
        <v>27992.244538569641</v>
      </c>
      <c r="Q800" s="25">
        <f t="array" aca="1" ref="Q800" ca="1">INDEX('Isaac 401k'!L:L,MATCH('Retirement Calculator'!A800,'Isaac 401k'!N:N,0),0)</f>
        <v>1603383.8477091547</v>
      </c>
      <c r="R800" s="25">
        <f t="array" aca="1" ref="R800" ca="1">INDEX('Lorri 401b'!L:L,MATCH('Retirement Calculator'!A800,'Lorri 401b'!N:N,0),0)</f>
        <v>-2821488.1809567316</v>
      </c>
      <c r="S800" s="25">
        <f t="shared" ca="1" si="787"/>
        <v>-1218104.3332475768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3525.4531757812501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7820.4732791855868</v>
      </c>
      <c r="K801" s="25">
        <f t="shared" si="784"/>
        <v>20171.771259384055</v>
      </c>
      <c r="L801" s="25"/>
      <c r="N801" s="25">
        <f>'Combined Retirement'!$C$18/12</f>
        <v>39153.069999999992</v>
      </c>
      <c r="O801" s="25">
        <f t="shared" si="785"/>
        <v>11160.82546143035</v>
      </c>
      <c r="P801" s="25">
        <f t="shared" si="786"/>
        <v>27992.244538569641</v>
      </c>
      <c r="Q801" s="25">
        <f t="array" aca="1" ref="Q801" ca="1">INDEX('Isaac 401k'!L:L,MATCH('Retirement Calculator'!A801,'Isaac 401k'!N:N,0),0)</f>
        <v>1602211.5551567606</v>
      </c>
      <c r="R801" s="25">
        <f t="array" aca="1" ref="R801" ca="1">INDEX('Lorri 401b'!L:L,MATCH('Retirement Calculator'!A801,'Lorri 401b'!N:N,0),0)</f>
        <v>-2853500.2020170162</v>
      </c>
      <c r="S801" s="25">
        <f t="shared" ca="1" si="787"/>
        <v>-1251288.6468602556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3525.4531757812501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7820.4732791855868</v>
      </c>
      <c r="K802" s="25">
        <f t="shared" si="784"/>
        <v>20171.771259384055</v>
      </c>
      <c r="L802" s="25"/>
      <c r="N802" s="25">
        <f>'Combined Retirement'!$C$18/12</f>
        <v>39153.069999999992</v>
      </c>
      <c r="O802" s="25">
        <f t="shared" si="785"/>
        <v>11160.82546143035</v>
      </c>
      <c r="P802" s="25">
        <f t="shared" si="786"/>
        <v>27992.244538569641</v>
      </c>
      <c r="Q802" s="25">
        <f t="array" aca="1" ref="Q802" ca="1">INDEX('Isaac 401k'!L:L,MATCH('Retirement Calculator'!A802,'Isaac 401k'!N:N,0),0)</f>
        <v>1601034.3780520649</v>
      </c>
      <c r="R802" s="25">
        <f t="array" aca="1" ref="R802" ca="1">INDEX('Lorri 401b'!L:L,MATCH('Retirement Calculator'!A802,'Lorri 401b'!N:N,0),0)</f>
        <v>-2885645.6064983853</v>
      </c>
      <c r="S802" s="25">
        <f t="shared" ca="1" si="787"/>
        <v>-1284611.2284463204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3525.4531757812501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7820.4732791855868</v>
      </c>
      <c r="K803" s="25">
        <f t="shared" si="784"/>
        <v>20171.771259384055</v>
      </c>
      <c r="L803" s="25"/>
      <c r="N803" s="25">
        <f>'Combined Retirement'!$C$18/12</f>
        <v>39153.069999999992</v>
      </c>
      <c r="O803" s="25">
        <f t="shared" si="785"/>
        <v>11160.82546143035</v>
      </c>
      <c r="P803" s="25">
        <f t="shared" si="786"/>
        <v>27992.244538569641</v>
      </c>
      <c r="Q803" s="25">
        <f t="array" aca="1" ref="Q803" ca="1">INDEX('Isaac 401k'!L:L,MATCH('Retirement Calculator'!A803,'Isaac 401k'!N:N,0),0)</f>
        <v>1599852.2960427664</v>
      </c>
      <c r="R803" s="25">
        <f t="array" aca="1" ref="R803" ca="1">INDEX('Lorri 401b'!L:L,MATCH('Retirement Calculator'!A803,'Lorri 401b'!N:N,0),0)</f>
        <v>-2917924.9501650934</v>
      </c>
      <c r="S803" s="25">
        <f t="shared" ca="1" si="787"/>
        <v>-1318072.654122327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3525.4531757812501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7820.4732791855868</v>
      </c>
      <c r="K804" s="25">
        <f t="shared" si="784"/>
        <v>20171.771259384055</v>
      </c>
      <c r="L804" s="25"/>
      <c r="N804" s="25">
        <f>'Combined Retirement'!$C$18/12</f>
        <v>39153.069999999992</v>
      </c>
      <c r="O804" s="25">
        <f t="shared" si="785"/>
        <v>11160.82546143035</v>
      </c>
      <c r="P804" s="25">
        <f t="shared" si="786"/>
        <v>27992.244538569641</v>
      </c>
      <c r="Q804" s="25">
        <f t="array" aca="1" ref="Q804" ca="1">INDEX('Isaac 401k'!L:L,MATCH('Retirement Calculator'!A804,'Isaac 401k'!N:N,0),0)</f>
        <v>1598665.2886917624</v>
      </c>
      <c r="R804" s="25">
        <f t="array" aca="1" ref="R804" ca="1">INDEX('Lorri 401b'!L:L,MATCH('Retirement Calculator'!A804,'Lorri 401b'!N:N,0),0)</f>
        <v>-2950338.7910970794</v>
      </c>
      <c r="S804" s="25">
        <f t="shared" ca="1" si="787"/>
        <v>-1351673.502405317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3525.4531757812501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7820.4732791855868</v>
      </c>
      <c r="K805" s="25">
        <f t="shared" si="784"/>
        <v>20171.771259384055</v>
      </c>
      <c r="L805" s="25"/>
      <c r="N805" s="25">
        <f>'Combined Retirement'!$C$18/12</f>
        <v>39153.069999999992</v>
      </c>
      <c r="O805" s="25">
        <f t="shared" si="785"/>
        <v>11160.82546143035</v>
      </c>
      <c r="P805" s="25">
        <f t="shared" si="786"/>
        <v>27992.244538569641</v>
      </c>
      <c r="Q805" s="25">
        <f t="array" aca="1" ref="Q805" ca="1">INDEX('Isaac 401k'!L:L,MATCH('Retirement Calculator'!A805,'Isaac 401k'!N:N,0),0)</f>
        <v>1597473.3354767959</v>
      </c>
      <c r="R805" s="25">
        <f t="array" aca="1" ref="R805" ca="1">INDEX('Lorri 401b'!L:L,MATCH('Retirement Calculator'!A805,'Lorri 401b'!N:N,0),0)</f>
        <v>-2982887.6896996154</v>
      </c>
      <c r="S805" s="25">
        <f t="shared" ca="1" si="787"/>
        <v>-1385414.3542228194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3525.4531757812501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7820.4732791855868</v>
      </c>
      <c r="K806" s="25">
        <f t="shared" si="784"/>
        <v>20171.771259384055</v>
      </c>
      <c r="L806" s="25"/>
      <c r="N806" s="25">
        <f>'Combined Retirement'!$C$18/12</f>
        <v>39153.069999999992</v>
      </c>
      <c r="O806" s="25">
        <f t="shared" si="785"/>
        <v>11160.82546143035</v>
      </c>
      <c r="P806" s="25">
        <f t="shared" si="786"/>
        <v>27992.244538569641</v>
      </c>
      <c r="Q806" s="25">
        <f t="array" aca="1" ref="Q806" ca="1">INDEX('Isaac 401k'!L:L,MATCH('Retirement Calculator'!A806,'Isaac 401k'!N:N,0),0)</f>
        <v>1596276.4157901003</v>
      </c>
      <c r="R806" s="25">
        <f t="array" aca="1" ref="R806" ca="1">INDEX('Lorri 401b'!L:L,MATCH('Retirement Calculator'!A806,'Lorri 401b'!N:N,0),0)</f>
        <v>-3015572.2087129955</v>
      </c>
      <c r="S806" s="25">
        <f t="shared" ca="1" si="787"/>
        <v>-1419295.7929228952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3525.4531757812501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7820.4732791855868</v>
      </c>
      <c r="K807" s="25">
        <f t="shared" si="784"/>
        <v>20171.771259384055</v>
      </c>
      <c r="L807" s="25"/>
      <c r="N807" s="25">
        <f>'Combined Retirement'!$C$18/12</f>
        <v>39153.069999999992</v>
      </c>
      <c r="O807" s="25">
        <f t="shared" si="785"/>
        <v>11160.82546143035</v>
      </c>
      <c r="P807" s="25">
        <f t="shared" si="786"/>
        <v>27992.244538569641</v>
      </c>
      <c r="Q807" s="25">
        <f t="array" aca="1" ref="Q807" ca="1">INDEX('Isaac 401k'!L:L,MATCH('Retirement Calculator'!A807,'Isaac 401k'!N:N,0),0)</f>
        <v>1595074.5089380436</v>
      </c>
      <c r="R807" s="25">
        <f t="array" aca="1" ref="R807" ca="1">INDEX('Lorri 401b'!L:L,MATCH('Retirement Calculator'!A807,'Lorri 401b'!N:N,0),0)</f>
        <v>-3048392.9132222645</v>
      </c>
      <c r="S807" s="25">
        <f t="shared" ca="1" si="787"/>
        <v>-1453318.4042842209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3525.4531757812501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7820.4732791855868</v>
      </c>
      <c r="K808" s="25">
        <f t="shared" si="784"/>
        <v>20171.771259384055</v>
      </c>
      <c r="L808" s="25"/>
      <c r="N808" s="25">
        <f>'Combined Retirement'!$C$18/12</f>
        <v>39153.069999999992</v>
      </c>
      <c r="O808" s="25">
        <f t="shared" si="785"/>
        <v>11160.82546143035</v>
      </c>
      <c r="P808" s="25">
        <f t="shared" si="786"/>
        <v>27992.244538569641</v>
      </c>
      <c r="Q808" s="25">
        <f t="array" aca="1" ref="Q808" ca="1">INDEX('Isaac 401k'!L:L,MATCH('Retirement Calculator'!A808,'Isaac 401k'!N:N,0),0)</f>
        <v>1593867.5941407699</v>
      </c>
      <c r="R808" s="25">
        <f t="array" aca="1" ref="R808" ca="1">INDEX('Lorri 401b'!L:L,MATCH('Retirement Calculator'!A808,'Lorri 401b'!N:N,0),0)</f>
        <v>-3081350.3706669891</v>
      </c>
      <c r="S808" s="25">
        <f t="shared" ca="1" si="787"/>
        <v>-1487482.7765262192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3525.4531757812501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7820.4732791855868</v>
      </c>
      <c r="K809" s="25">
        <f t="shared" si="784"/>
        <v>20171.771259384055</v>
      </c>
      <c r="L809" s="25"/>
      <c r="N809" s="25">
        <f>'Combined Retirement'!$C$18/12</f>
        <v>39153.069999999992</v>
      </c>
      <c r="O809" s="25">
        <f t="shared" si="785"/>
        <v>11160.82546143035</v>
      </c>
      <c r="P809" s="25">
        <f t="shared" si="786"/>
        <v>27992.244538569641</v>
      </c>
      <c r="Q809" s="25">
        <f t="array" aca="1" ref="Q809" ca="1">INDEX('Isaac 401k'!L:L,MATCH('Retirement Calculator'!A809,'Isaac 401k'!N:N,0),0)</f>
        <v>1592655.650531841</v>
      </c>
      <c r="R809" s="25">
        <f t="array" aca="1" ref="R809" ca="1">INDEX('Lorri 401b'!L:L,MATCH('Retirement Calculator'!A809,'Lorri 401b'!N:N,0),0)</f>
        <v>-3114445.1508510667</v>
      </c>
      <c r="S809" s="25">
        <f t="shared" ca="1" si="787"/>
        <v>-1521789.5003192257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3525.4531757812501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7820.4732791855868</v>
      </c>
      <c r="K810" s="25">
        <f t="shared" si="784"/>
        <v>20171.771259384055</v>
      </c>
      <c r="L810" s="25"/>
      <c r="N810" s="25">
        <f>'Combined Retirement'!$C$18/12</f>
        <v>39153.069999999992</v>
      </c>
      <c r="O810" s="25">
        <f t="shared" si="785"/>
        <v>11160.82546143035</v>
      </c>
      <c r="P810" s="25">
        <f t="shared" si="786"/>
        <v>27992.244538569641</v>
      </c>
      <c r="Q810" s="25">
        <f t="array" aca="1" ref="Q810" ca="1">INDEX('Isaac 401k'!L:L,MATCH('Retirement Calculator'!A810,'Isaac 401k'!N:N,0),0)</f>
        <v>1591438.6571578747</v>
      </c>
      <c r="R810" s="25">
        <f t="array" aca="1" ref="R810" ca="1">INDEX('Lorri 401b'!L:L,MATCH('Retirement Calculator'!A810,'Lorri 401b'!N:N,0),0)</f>
        <v>-3147677.8259525779</v>
      </c>
      <c r="S810" s="25">
        <f t="shared" ca="1" si="787"/>
        <v>-1556239.1687947032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3525.4531757812501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7820.4732791855868</v>
      </c>
      <c r="K811" s="25">
        <f t="shared" si="784"/>
        <v>20171.771259384055</v>
      </c>
      <c r="L811" s="25"/>
      <c r="N811" s="25">
        <f>'Combined Retirement'!$C$18/12</f>
        <v>39153.069999999992</v>
      </c>
      <c r="O811" s="25">
        <f t="shared" si="785"/>
        <v>11160.82546143035</v>
      </c>
      <c r="P811" s="25">
        <f t="shared" si="786"/>
        <v>27992.244538569641</v>
      </c>
      <c r="Q811" s="25">
        <f t="array" aca="1" ref="Q811" ca="1">INDEX('Isaac 401k'!L:L,MATCH('Retirement Calculator'!A811,'Isaac 401k'!N:N,0),0)</f>
        <v>1590216.5929781836</v>
      </c>
      <c r="R811" s="25">
        <f t="array" aca="1" ref="R811" ca="1">INDEX('Lorri 401b'!L:L,MATCH('Retirement Calculator'!A811,'Lorri 401b'!N:N,0),0)</f>
        <v>-3181048.9705336788</v>
      </c>
      <c r="S811" s="25">
        <f t="shared" ca="1" si="787"/>
        <v>-1590832.3775554951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3525.4531757812501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7820.4732791855868</v>
      </c>
      <c r="K812" s="25">
        <f t="shared" si="784"/>
        <v>20171.771259384055</v>
      </c>
      <c r="L812" s="25"/>
      <c r="N812" s="25">
        <f>'Combined Retirement'!$C$18/12</f>
        <v>39153.069999999992</v>
      </c>
      <c r="O812" s="25">
        <f t="shared" si="785"/>
        <v>11160.82546143035</v>
      </c>
      <c r="P812" s="25">
        <f t="shared" si="786"/>
        <v>27992.244538569641</v>
      </c>
      <c r="Q812" s="25">
        <f t="array" aca="1" ref="Q812" ca="1">INDEX('Isaac 401k'!L:L,MATCH('Retirement Calculator'!A812,'Isaac 401k'!N:N,0),0)</f>
        <v>1588989.4368644105</v>
      </c>
      <c r="R812" s="25">
        <f t="array" aca="1" ref="R812" ca="1">INDEX('Lorri 401b'!L:L,MATCH('Retirement Calculator'!A812,'Lorri 401b'!N:N,0),0)</f>
        <v>-3214559.161550534</v>
      </c>
      <c r="S812" s="25">
        <f t="shared" ca="1" si="787"/>
        <v>-1625569.7246861234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3525.4531757812501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7820.4732791855868</v>
      </c>
      <c r="K813" s="25">
        <f t="shared" si="784"/>
        <v>20171.771259384055</v>
      </c>
      <c r="L813" s="25"/>
      <c r="N813" s="25">
        <f>'Combined Retirement'!$C$18/12</f>
        <v>39153.069999999992</v>
      </c>
      <c r="O813" s="25">
        <f t="shared" si="785"/>
        <v>11160.82546143035</v>
      </c>
      <c r="P813" s="25">
        <f t="shared" si="786"/>
        <v>27992.244538569641</v>
      </c>
      <c r="Q813" s="25">
        <f t="array" aca="1" ref="Q813" ca="1">INDEX('Isaac 401k'!L:L,MATCH('Retirement Calculator'!A813,'Isaac 401k'!N:N,0),0)</f>
        <v>1587757.1676001633</v>
      </c>
      <c r="R813" s="25">
        <f t="array" aca="1" ref="R813" ca="1">INDEX('Lorri 401b'!L:L,MATCH('Retirement Calculator'!A813,'Lorri 401b'!N:N,0),0)</f>
        <v>-3248208.9783632928</v>
      </c>
      <c r="S813" s="25">
        <f t="shared" ca="1" si="787"/>
        <v>-1660451.8107631295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3525.4531757812501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7820.4732791855868</v>
      </c>
      <c r="K814" s="25">
        <f t="shared" si="784"/>
        <v>20171.771259384055</v>
      </c>
      <c r="L814" s="25"/>
      <c r="N814" s="25">
        <f>'Combined Retirement'!$C$18/12</f>
        <v>39153.069999999992</v>
      </c>
      <c r="O814" s="25">
        <f t="shared" si="785"/>
        <v>11160.82546143035</v>
      </c>
      <c r="P814" s="25">
        <f t="shared" si="786"/>
        <v>27992.244538569641</v>
      </c>
      <c r="Q814" s="25">
        <f t="array" aca="1" ref="Q814" ca="1">INDEX('Isaac 401k'!L:L,MATCH('Retirement Calculator'!A814,'Isaac 401k'!N:N,0),0)</f>
        <v>1586519.7638806484</v>
      </c>
      <c r="R814" s="25">
        <f t="array" aca="1" ref="R814" ca="1">INDEX('Lorri 401b'!L:L,MATCH('Retirement Calculator'!A814,'Lorri 401b'!N:N,0),0)</f>
        <v>-3281999.0027461047</v>
      </c>
      <c r="S814" s="25">
        <f t="shared" ca="1" si="787"/>
        <v>-1695479.2388654563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3525.4531757812501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7820.4732791855868</v>
      </c>
      <c r="K815" s="25">
        <f t="shared" si="784"/>
        <v>20171.771259384055</v>
      </c>
      <c r="L815" s="25"/>
      <c r="N815" s="25">
        <f>'Combined Retirement'!$C$18/12</f>
        <v>39153.069999999992</v>
      </c>
      <c r="O815" s="25">
        <f t="shared" si="785"/>
        <v>11160.82546143035</v>
      </c>
      <c r="P815" s="25">
        <f t="shared" si="786"/>
        <v>27992.244538569641</v>
      </c>
      <c r="Q815" s="25">
        <f t="array" aca="1" ref="Q815" ca="1">INDEX('Isaac 401k'!L:L,MATCH('Retirement Calculator'!A815,'Isaac 401k'!N:N,0),0)</f>
        <v>1585277.2043123022</v>
      </c>
      <c r="R815" s="25">
        <f t="array" aca="1" ref="R815" ca="1">INDEX('Lorri 401b'!L:L,MATCH('Retirement Calculator'!A815,'Lorri 401b'!N:N,0),0)</f>
        <v>-3315929.8188971784</v>
      </c>
      <c r="S815" s="25">
        <f t="shared" ca="1" si="787"/>
        <v>-1730652.6145848762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3525.4531757812501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7820.4732791855868</v>
      </c>
      <c r="K816" s="25">
        <f t="shared" si="784"/>
        <v>20171.771259384055</v>
      </c>
      <c r="L816" s="25"/>
      <c r="N816" s="25">
        <f>'Combined Retirement'!$C$18/12</f>
        <v>39153.069999999992</v>
      </c>
      <c r="O816" s="25">
        <f t="shared" si="785"/>
        <v>11160.82546143035</v>
      </c>
      <c r="P816" s="25">
        <f t="shared" si="786"/>
        <v>27992.244538569641</v>
      </c>
      <c r="Q816" s="25">
        <f t="array" aca="1" ref="Q816" ca="1">INDEX('Isaac 401k'!L:L,MATCH('Retirement Calculator'!A816,'Isaac 401k'!N:N,0),0)</f>
        <v>1584029.4674124212</v>
      </c>
      <c r="R816" s="25">
        <f t="array" aca="1" ref="R816" ca="1">INDEX('Lorri 401b'!L:L,MATCH('Retirement Calculator'!A816,'Lorri 401b'!N:N,0),0)</f>
        <v>-3350002.0134488815</v>
      </c>
      <c r="S816" s="25">
        <f t="shared" ca="1" si="787"/>
        <v>-1765972.5460364602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3525.4531757812501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7820.4732791855868</v>
      </c>
      <c r="K817" s="25">
        <f t="shared" si="784"/>
        <v>20171.771259384055</v>
      </c>
      <c r="L817" s="25"/>
      <c r="N817" s="25">
        <f>'Combined Retirement'!$C$18/12</f>
        <v>39153.069999999992</v>
      </c>
      <c r="O817" s="25">
        <f t="shared" si="785"/>
        <v>11160.82546143035</v>
      </c>
      <c r="P817" s="25">
        <f t="shared" si="786"/>
        <v>27992.244538569641</v>
      </c>
      <c r="Q817" s="25">
        <f t="array" aca="1" ref="Q817" ca="1">INDEX('Isaac 401k'!L:L,MATCH('Retirement Calculator'!A817,'Isaac 401k'!N:N,0),0)</f>
        <v>1582776.5316087909</v>
      </c>
      <c r="R817" s="25">
        <f t="array" aca="1" ref="R817" ca="1">INDEX('Lorri 401b'!L:L,MATCH('Retirement Calculator'!A817,'Lorri 401b'!N:N,0),0)</f>
        <v>-3384216.1754778833</v>
      </c>
      <c r="S817" s="25">
        <f t="shared" ca="1" si="787"/>
        <v>-1801439.6438690925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3525.4531757812501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7820.4732791855868</v>
      </c>
      <c r="K818" s="25">
        <f t="shared" si="784"/>
        <v>20171.771259384055</v>
      </c>
      <c r="L818" s="25"/>
      <c r="N818" s="25">
        <f>'Combined Retirement'!$C$18/12</f>
        <v>39153.069999999992</v>
      </c>
      <c r="O818" s="25">
        <f t="shared" si="785"/>
        <v>11160.82546143035</v>
      </c>
      <c r="P818" s="25">
        <f t="shared" si="786"/>
        <v>27992.244538569641</v>
      </c>
      <c r="Q818" s="25">
        <f t="array" aca="1" ref="Q818" ca="1">INDEX('Isaac 401k'!L:L,MATCH('Retirement Calculator'!A818,'Isaac 401k'!N:N,0),0)</f>
        <v>1581518.375239312</v>
      </c>
      <c r="R818" s="25">
        <f t="array" aca="1" ref="R818" ca="1">INDEX('Lorri 401b'!L:L,MATCH('Retirement Calculator'!A818,'Lorri 401b'!N:N,0),0)</f>
        <v>-3418572.8965153396</v>
      </c>
      <c r="S818" s="25">
        <f t="shared" ca="1" si="787"/>
        <v>-1837054.5212760277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3525.4531757812501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7820.4732791855868</v>
      </c>
      <c r="K819" s="25">
        <f t="shared" si="784"/>
        <v>20171.771259384055</v>
      </c>
      <c r="L819" s="25"/>
      <c r="N819" s="25">
        <f>'Combined Retirement'!$C$18/12</f>
        <v>39153.069999999992</v>
      </c>
      <c r="O819" s="25">
        <f t="shared" si="785"/>
        <v>11160.82546143035</v>
      </c>
      <c r="P819" s="25">
        <f t="shared" si="786"/>
        <v>27992.244538569641</v>
      </c>
      <c r="Q819" s="25">
        <f t="array" aca="1" ref="Q819" ca="1">INDEX('Isaac 401k'!L:L,MATCH('Retirement Calculator'!A819,'Isaac 401k'!N:N,0),0)</f>
        <v>1580254.9765516268</v>
      </c>
      <c r="R819" s="25">
        <f t="array" aca="1" ref="R819" ca="1">INDEX('Lorri 401b'!L:L,MATCH('Retirement Calculator'!A819,'Lorri 401b'!N:N,0),0)</f>
        <v>-3453072.7705571186</v>
      </c>
      <c r="S819" s="25">
        <f t="shared" ca="1" si="787"/>
        <v>-1872817.7940054918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3525.4531757812501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7820.4732791855868</v>
      </c>
      <c r="K820" s="25">
        <f t="shared" si="784"/>
        <v>20171.771259384055</v>
      </c>
      <c r="L820" s="25"/>
      <c r="N820" s="25">
        <f>'Combined Retirement'!$C$18/12</f>
        <v>39153.069999999992</v>
      </c>
      <c r="O820" s="25">
        <f t="shared" si="785"/>
        <v>11160.82546143035</v>
      </c>
      <c r="P820" s="25">
        <f t="shared" si="786"/>
        <v>27992.244538569641</v>
      </c>
      <c r="Q820" s="25">
        <f t="array" aca="1" ref="Q820" ca="1">INDEX('Isaac 401k'!L:L,MATCH('Retirement Calculator'!A820,'Isaac 401k'!N:N,0),0)</f>
        <v>1578986.313702743</v>
      </c>
      <c r="R820" s="25">
        <f t="array" aca="1" ref="R820" ca="1">INDEX('Lorri 401b'!L:L,MATCH('Retirement Calculator'!A820,'Lorri 401b'!N:N,0),0)</f>
        <v>-3487716.3940740717</v>
      </c>
      <c r="S820" s="25">
        <f t="shared" ca="1" si="787"/>
        <v>-1908730.0803713286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3525.4531757812501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7820.4732791855868</v>
      </c>
      <c r="K821" s="25">
        <f t="shared" si="784"/>
        <v>20171.771259384055</v>
      </c>
      <c r="L821" s="25"/>
      <c r="N821" s="25">
        <f>'Combined Retirement'!$C$18/12</f>
        <v>39153.069999999992</v>
      </c>
      <c r="O821" s="25">
        <f t="shared" si="785"/>
        <v>11160.82546143035</v>
      </c>
      <c r="P821" s="25">
        <f t="shared" si="786"/>
        <v>27992.244538569641</v>
      </c>
      <c r="Q821" s="25">
        <f t="array" aca="1" ref="Q821" ca="1">INDEX('Isaac 401k'!L:L,MATCH('Retirement Calculator'!A821,'Isaac 401k'!N:N,0),0)</f>
        <v>1577712.3647586557</v>
      </c>
      <c r="R821" s="25">
        <f t="array" aca="1" ref="R821" ca="1">INDEX('Lorri 401b'!L:L,MATCH('Retirement Calculator'!A821,'Lorri 401b'!N:N,0),0)</f>
        <v>-3522504.3660223451</v>
      </c>
      <c r="S821" s="25">
        <f t="shared" ca="1" si="787"/>
        <v>-1944792.0012636895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3525.4531757812501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7820.4732791855868</v>
      </c>
      <c r="K822" s="25">
        <f t="shared" si="784"/>
        <v>20171.771259384055</v>
      </c>
      <c r="L822" s="25"/>
      <c r="N822" s="25">
        <f>'Combined Retirement'!$C$18/12</f>
        <v>39153.069999999992</v>
      </c>
      <c r="O822" s="25">
        <f t="shared" si="785"/>
        <v>11160.82546143035</v>
      </c>
      <c r="P822" s="25">
        <f t="shared" si="786"/>
        <v>27992.244538569641</v>
      </c>
      <c r="Q822" s="25">
        <f t="array" aca="1" ref="Q822" ca="1">INDEX('Isaac 401k'!L:L,MATCH('Retirement Calculator'!A822,'Isaac 401k'!N:N,0),0)</f>
        <v>1576433.1076939679</v>
      </c>
      <c r="R822" s="25">
        <f t="array" aca="1" ref="R822" ca="1">INDEX('Lorri 401b'!L:L,MATCH('Retirement Calculator'!A822,'Lorri 401b'!N:N,0),0)</f>
        <v>-3557437.2878537364</v>
      </c>
      <c r="S822" s="25">
        <f t="shared" ca="1" si="787"/>
        <v>-1981004.1801597686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3525.4531757812501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7820.4732791855868</v>
      </c>
      <c r="K823" s="25">
        <f t="shared" si="784"/>
        <v>20171.771259384055</v>
      </c>
      <c r="L823" s="25"/>
      <c r="N823" s="25">
        <f>'Combined Retirement'!$C$18/12</f>
        <v>39153.069999999992</v>
      </c>
      <c r="O823" s="25">
        <f t="shared" si="785"/>
        <v>11160.82546143035</v>
      </c>
      <c r="P823" s="25">
        <f t="shared" si="786"/>
        <v>27992.244538569641</v>
      </c>
      <c r="Q823" s="25">
        <f t="array" aca="1" ref="Q823" ca="1">INDEX('Isaac 401k'!L:L,MATCH('Retirement Calculator'!A823,'Isaac 401k'!N:N,0),0)</f>
        <v>1575148.5203915106</v>
      </c>
      <c r="R823" s="25">
        <f t="array" aca="1" ref="R823" ca="1">INDEX('Lorri 401b'!L:L,MATCH('Retirement Calculator'!A823,'Lorri 401b'!N:N,0),0)</f>
        <v>-3592515.7635260918</v>
      </c>
      <c r="S823" s="25">
        <f t="shared" ca="1" si="787"/>
        <v>-2017367.2431345813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3525.4531757812501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7820.4732791855868</v>
      </c>
      <c r="K824" s="25">
        <f t="shared" si="784"/>
        <v>20171.771259384055</v>
      </c>
      <c r="L824" s="25"/>
      <c r="N824" s="25">
        <f>'Combined Retirement'!$C$18/12</f>
        <v>39153.069999999992</v>
      </c>
      <c r="O824" s="25">
        <f t="shared" si="785"/>
        <v>11160.82546143035</v>
      </c>
      <c r="P824" s="25">
        <f t="shared" si="786"/>
        <v>27992.244538569641</v>
      </c>
      <c r="Q824" s="25">
        <f t="array" aca="1" ref="Q824" ca="1">INDEX('Isaac 401k'!L:L,MATCH('Retirement Calculator'!A824,'Isaac 401k'!N:N,0),0)</f>
        <v>1573858.5806419596</v>
      </c>
      <c r="R824" s="25">
        <f t="array" aca="1" ref="R824" ca="1">INDEX('Lorri 401b'!L:L,MATCH('Retirement Calculator'!A824,'Lorri 401b'!N:N,0),0)</f>
        <v>-3627740.3995137489</v>
      </c>
      <c r="S824" s="25">
        <f t="shared" ca="1" si="787"/>
        <v>-2053881.8188717894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3525.4531757812501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7820.4732791855868</v>
      </c>
      <c r="K825" s="25">
        <f t="shared" si="784"/>
        <v>20171.771259384055</v>
      </c>
      <c r="L825" s="25"/>
      <c r="N825" s="25">
        <f>'Combined Retirement'!$C$18/12</f>
        <v>39153.069999999992</v>
      </c>
      <c r="O825" s="25">
        <f t="shared" si="785"/>
        <v>11160.82546143035</v>
      </c>
      <c r="P825" s="25">
        <f t="shared" si="786"/>
        <v>27992.244538569641</v>
      </c>
      <c r="Q825" s="25">
        <f t="array" aca="1" ref="Q825" ca="1">INDEX('Isaac 401k'!L:L,MATCH('Retirement Calculator'!A825,'Isaac 401k'!N:N,0),0)</f>
        <v>1572563.2661434521</v>
      </c>
      <c r="R825" s="25">
        <f t="array" aca="1" ref="R825" ca="1">INDEX('Lorri 401b'!L:L,MATCH('Retirement Calculator'!A825,'Lorri 401b'!N:N,0),0)</f>
        <v>-3663111.8048180211</v>
      </c>
      <c r="S825" s="25">
        <f t="shared" ca="1" si="787"/>
        <v>-2090548.538674569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3525.4531757812501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7820.4732791855868</v>
      </c>
      <c r="K826" s="25">
        <f t="shared" si="784"/>
        <v>20171.771259384055</v>
      </c>
      <c r="L826" s="25"/>
      <c r="N826" s="25">
        <f>'Combined Retirement'!$C$18/12</f>
        <v>39153.069999999992</v>
      </c>
      <c r="O826" s="25">
        <f t="shared" si="785"/>
        <v>11160.82546143035</v>
      </c>
      <c r="P826" s="25">
        <f t="shared" si="786"/>
        <v>27992.244538569641</v>
      </c>
      <c r="Q826" s="25">
        <f t="array" aca="1" ref="Q826" ca="1">INDEX('Isaac 401k'!L:L,MATCH('Retirement Calculator'!A826,'Isaac 401k'!N:N,0),0)</f>
        <v>1571262.554501201</v>
      </c>
      <c r="R826" s="25">
        <f t="array" aca="1" ref="R826" ca="1">INDEX('Lorri 401b'!L:L,MATCH('Retirement Calculator'!A826,'Lorri 401b'!N:N,0),0)</f>
        <v>-3698630.5909777279</v>
      </c>
      <c r="S826" s="25">
        <f t="shared" ca="1" si="787"/>
        <v>-2127368.0364765269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3525.4531757812501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7820.4732791855868</v>
      </c>
      <c r="K827" s="25">
        <f t="shared" si="784"/>
        <v>20171.771259384055</v>
      </c>
      <c r="L827" s="25"/>
      <c r="N827" s="25">
        <f>'Combined Retirement'!$C$18/12</f>
        <v>39153.069999999992</v>
      </c>
      <c r="O827" s="25">
        <f t="shared" si="785"/>
        <v>11160.82546143035</v>
      </c>
      <c r="P827" s="25">
        <f t="shared" si="786"/>
        <v>27992.244538569641</v>
      </c>
      <c r="Q827" s="25">
        <f t="array" aca="1" ref="Q827" ca="1">INDEX('Isaac 401k'!L:L,MATCH('Retirement Calculator'!A827,'Isaac 401k'!N:N,0),0)</f>
        <v>1569956.4232271072</v>
      </c>
      <c r="R827" s="25">
        <f t="array" aca="1" ref="R827" ca="1">INDEX('Lorri 401b'!L:L,MATCH('Retirement Calculator'!A827,'Lorri 401b'!N:N,0),0)</f>
        <v>-3734297.3720797668</v>
      </c>
      <c r="S827" s="25">
        <f t="shared" ca="1" si="787"/>
        <v>-2164340.9488526597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3525.4531757812501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7820.4732791855868</v>
      </c>
      <c r="K828" s="25">
        <f t="shared" si="784"/>
        <v>20171.771259384055</v>
      </c>
      <c r="L828" s="25"/>
      <c r="N828" s="25">
        <f>'Combined Retirement'!$C$18/12</f>
        <v>39153.069999999992</v>
      </c>
      <c r="O828" s="25">
        <f t="shared" si="785"/>
        <v>11160.82546143035</v>
      </c>
      <c r="P828" s="25">
        <f t="shared" si="786"/>
        <v>27992.244538569641</v>
      </c>
      <c r="Q828" s="25">
        <f t="array" aca="1" ref="Q828" ca="1">INDEX('Isaac 401k'!L:L,MATCH('Retirement Calculator'!A828,'Isaac 401k'!N:N,0),0)</f>
        <v>1568644.8497393713</v>
      </c>
      <c r="R828" s="25">
        <f t="array" aca="1" ref="R828" ca="1">INDEX('Lorri 401b'!L:L,MATCH('Retirement Calculator'!A828,'Lorri 401b'!N:N,0),0)</f>
        <v>-3770112.7647697306</v>
      </c>
      <c r="S828" s="25">
        <f t="shared" ca="1" si="787"/>
        <v>-2201467.9150303593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3525.4531757812501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7820.4732791855868</v>
      </c>
      <c r="K829" s="25">
        <f t="shared" si="784"/>
        <v>20171.771259384055</v>
      </c>
      <c r="L829" s="25"/>
      <c r="N829" s="25">
        <f>'Combined Retirement'!$C$18/12</f>
        <v>39153.069999999992</v>
      </c>
      <c r="O829" s="25">
        <f t="shared" si="785"/>
        <v>11160.82546143035</v>
      </c>
      <c r="P829" s="25">
        <f t="shared" si="786"/>
        <v>27992.244538569641</v>
      </c>
      <c r="Q829" s="25">
        <f t="array" aca="1" ref="Q829" ca="1">INDEX('Isaac 401k'!L:L,MATCH('Retirement Calculator'!A829,'Isaac 401k'!N:N,0),0)</f>
        <v>1567327.8113621031</v>
      </c>
      <c r="R829" s="25">
        <f t="array" aca="1" ref="R829" ca="1">INDEX('Lorri 401b'!L:L,MATCH('Retirement Calculator'!A829,'Lorri 401b'!N:N,0),0)</f>
        <v>-3806077.3882625694</v>
      </c>
      <c r="S829" s="25">
        <f t="shared" ca="1" si="787"/>
        <v>-2238749.5769004663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3525.4531757812501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7820.4732791855868</v>
      </c>
      <c r="K830" s="25">
        <f t="shared" si="784"/>
        <v>20171.771259384055</v>
      </c>
      <c r="L830" s="25"/>
      <c r="N830" s="25">
        <f>'Combined Retirement'!$C$18/12</f>
        <v>39153.069999999992</v>
      </c>
      <c r="O830" s="25">
        <f t="shared" si="785"/>
        <v>11160.82546143035</v>
      </c>
      <c r="P830" s="25">
        <f t="shared" si="786"/>
        <v>27992.244538569641</v>
      </c>
      <c r="Q830" s="25">
        <f t="array" aca="1" ref="Q830" ca="1">INDEX('Isaac 401k'!L:L,MATCH('Retirement Calculator'!A830,'Isaac 401k'!N:N,0),0)</f>
        <v>1566005.2853249297</v>
      </c>
      <c r="R830" s="25">
        <f t="array" aca="1" ref="R830" ca="1">INDEX('Lorri 401b'!L:L,MATCH('Retirement Calculator'!A830,'Lorri 401b'!N:N,0),0)</f>
        <v>-3842191.8643532949</v>
      </c>
      <c r="S830" s="25">
        <f t="shared" ca="1" si="787"/>
        <v>-2276186.5790283652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3525.4531757812501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7820.4732791855868</v>
      </c>
      <c r="K831" s="25">
        <f t="shared" si="784"/>
        <v>20171.771259384055</v>
      </c>
      <c r="L831" s="25"/>
      <c r="N831" s="25">
        <f>'Combined Retirement'!$C$18/12</f>
        <v>39153.069999999992</v>
      </c>
      <c r="O831" s="25">
        <f t="shared" si="785"/>
        <v>11160.82546143035</v>
      </c>
      <c r="P831" s="25">
        <f t="shared" si="786"/>
        <v>27992.244538569641</v>
      </c>
      <c r="Q831" s="25">
        <f t="array" aca="1" ref="Q831" ca="1">INDEX('Isaac 401k'!L:L,MATCH('Retirement Calculator'!A831,'Isaac 401k'!N:N,0),0)</f>
        <v>1564677.2487626015</v>
      </c>
      <c r="R831" s="25">
        <f t="array" aca="1" ref="R831" ca="1">INDEX('Lorri 401b'!L:L,MATCH('Retirement Calculator'!A831,'Lorri 401b'!N:N,0),0)</f>
        <v>-3878456.8174277321</v>
      </c>
      <c r="S831" s="25">
        <f t="shared" ca="1" si="787"/>
        <v>-2313779.5686651305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3525.4531757812501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7820.4732791855868</v>
      </c>
      <c r="K832" s="25">
        <f t="shared" si="784"/>
        <v>20171.771259384055</v>
      </c>
      <c r="L832" s="25"/>
      <c r="N832" s="25">
        <f>'Combined Retirement'!$C$18/12</f>
        <v>39153.069999999992</v>
      </c>
      <c r="O832" s="25">
        <f t="shared" si="785"/>
        <v>11160.82546143035</v>
      </c>
      <c r="P832" s="25">
        <f t="shared" si="786"/>
        <v>27992.244538569641</v>
      </c>
      <c r="Q832" s="25">
        <f t="array" aca="1" ref="Q832" ca="1">INDEX('Isaac 401k'!L:L,MATCH('Retirement Calculator'!A832,'Isaac 401k'!N:N,0),0)</f>
        <v>1563343.6787145969</v>
      </c>
      <c r="R832" s="25">
        <f t="array" aca="1" ref="R832" ca="1">INDEX('Lorri 401b'!L:L,MATCH('Retirement Calculator'!A832,'Lorri 401b'!N:N,0),0)</f>
        <v>-3914872.8744733124</v>
      </c>
      <c r="S832" s="25">
        <f t="shared" ca="1" si="787"/>
        <v>-2351529.1957587153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3525.4531757812501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7820.4732791855868</v>
      </c>
      <c r="K833" s="25">
        <f t="shared" si="784"/>
        <v>20171.771259384055</v>
      </c>
      <c r="L833" s="25"/>
      <c r="N833" s="25">
        <f>'Combined Retirement'!$C$18/12</f>
        <v>39153.069999999992</v>
      </c>
      <c r="O833" s="25">
        <f t="shared" si="785"/>
        <v>11160.82546143035</v>
      </c>
      <c r="P833" s="25">
        <f t="shared" si="786"/>
        <v>27992.244538569641</v>
      </c>
      <c r="Q833" s="25">
        <f t="array" aca="1" ref="Q833" ca="1">INDEX('Isaac 401k'!L:L,MATCH('Retirement Calculator'!A833,'Isaac 401k'!N:N,0),0)</f>
        <v>1562004.5521247254</v>
      </c>
      <c r="R833" s="25">
        <f t="array" aca="1" ref="R833" ca="1">INDEX('Lorri 401b'!L:L,MATCH('Retirement Calculator'!A833,'Lorri 401b'!N:N,0),0)</f>
        <v>-3951440.6650899164</v>
      </c>
      <c r="S833" s="25">
        <f t="shared" ca="1" si="787"/>
        <v>-2389436.1129651908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3525.4531757812501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7820.4732791855868</v>
      </c>
      <c r="K834" s="25">
        <f t="shared" si="784"/>
        <v>20171.771259384055</v>
      </c>
      <c r="L834" s="25"/>
      <c r="N834" s="25">
        <f>'Combined Retirement'!$C$18/12</f>
        <v>39153.069999999992</v>
      </c>
      <c r="O834" s="25">
        <f t="shared" si="785"/>
        <v>11160.82546143035</v>
      </c>
      <c r="P834" s="25">
        <f t="shared" si="786"/>
        <v>27992.244538569641</v>
      </c>
      <c r="Q834" s="25">
        <f t="array" aca="1" ref="Q834" ca="1">INDEX('Isaac 401k'!L:L,MATCH('Retirement Calculator'!A834,'Isaac 401k'!N:N,0),0)</f>
        <v>1560659.8458407295</v>
      </c>
      <c r="R834" s="25">
        <f t="array" aca="1" ref="R834" ca="1">INDEX('Lorri 401b'!L:L,MATCH('Retirement Calculator'!A834,'Lorri 401b'!N:N,0),0)</f>
        <v>-3988160.8215007563</v>
      </c>
      <c r="S834" s="25">
        <f t="shared" ca="1" si="787"/>
        <v>-2427500.975660027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3525.4531757812501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7820.4732791855868</v>
      </c>
      <c r="K835" s="25">
        <f t="shared" si="784"/>
        <v>20171.771259384055</v>
      </c>
      <c r="L835" s="25"/>
      <c r="N835" s="25">
        <f>'Combined Retirement'!$C$18/12</f>
        <v>39153.069999999992</v>
      </c>
      <c r="O835" s="25">
        <f t="shared" si="785"/>
        <v>11160.82546143035</v>
      </c>
      <c r="P835" s="25">
        <f t="shared" si="786"/>
        <v>27992.244538569641</v>
      </c>
      <c r="Q835" s="25">
        <f t="array" aca="1" ref="Q835" ca="1">INDEX('Isaac 401k'!L:L,MATCH('Retirement Calculator'!A835,'Isaac 401k'!N:N,0),0)</f>
        <v>1559309.5366138837</v>
      </c>
      <c r="R835" s="25">
        <f t="array" aca="1" ref="R835" ca="1">INDEX('Lorri 401b'!L:L,MATCH('Retirement Calculator'!A835,'Lorri 401b'!N:N,0),0)</f>
        <v>-4025033.9785633078</v>
      </c>
      <c r="S835" s="25">
        <f t="shared" ca="1" si="787"/>
        <v>-2465724.4419494243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3525.4531757812501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7820.4732791855868</v>
      </c>
      <c r="K836" s="25">
        <f t="shared" si="784"/>
        <v>20171.771259384055</v>
      </c>
      <c r="L836" s="25"/>
      <c r="N836" s="25">
        <f>'Combined Retirement'!$C$18/12</f>
        <v>39153.069999999992</v>
      </c>
      <c r="O836" s="25">
        <f t="shared" si="785"/>
        <v>11160.82546143035</v>
      </c>
      <c r="P836" s="25">
        <f t="shared" si="786"/>
        <v>27992.244538569641</v>
      </c>
      <c r="Q836" s="25">
        <f t="array" aca="1" ref="Q836" ca="1">INDEX('Isaac 401k'!L:L,MATCH('Retirement Calculator'!A836,'Isaac 401k'!N:N,0),0)</f>
        <v>1557953.6010985926</v>
      </c>
      <c r="R836" s="25">
        <f t="array" aca="1" ref="R836" ca="1">INDEX('Lorri 401b'!L:L,MATCH('Retirement Calculator'!A836,'Lorri 401b'!N:N,0),0)</f>
        <v>-4062060.7737802868</v>
      </c>
      <c r="S836" s="25">
        <f t="shared" ca="1" si="787"/>
        <v>-2504107.1726816939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3525.4531757812501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7820.4732791855868</v>
      </c>
      <c r="K837" s="25">
        <f t="shared" si="784"/>
        <v>20171.771259384055</v>
      </c>
      <c r="L837" s="25"/>
      <c r="N837" s="25">
        <f>'Combined Retirement'!$C$18/12</f>
        <v>39153.069999999992</v>
      </c>
      <c r="O837" s="25">
        <f t="shared" si="785"/>
        <v>11160.82546143035</v>
      </c>
      <c r="P837" s="25">
        <f t="shared" si="786"/>
        <v>27992.244538569641</v>
      </c>
      <c r="Q837" s="25">
        <f t="array" aca="1" ref="Q837" ca="1">INDEX('Isaac 401k'!L:L,MATCH('Retirement Calculator'!A837,'Isaac 401k'!N:N,0),0)</f>
        <v>1556592.015851988</v>
      </c>
      <c r="R837" s="25">
        <f t="array" aca="1" ref="R837" ca="1">INDEX('Lorri 401b'!L:L,MATCH('Retirement Calculator'!A837,'Lorri 401b'!N:N,0),0)</f>
        <v>-4099241.8473106697</v>
      </c>
      <c r="S837" s="25">
        <f t="shared" ca="1" si="787"/>
        <v>-2542649.8314586817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3525.4531757812501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7820.4732791855868</v>
      </c>
      <c r="K838" s="25">
        <f t="shared" si="784"/>
        <v>20171.771259384055</v>
      </c>
      <c r="L838" s="25"/>
      <c r="N838" s="25">
        <f>'Combined Retirement'!$C$18/12</f>
        <v>39153.069999999992</v>
      </c>
      <c r="O838" s="25">
        <f t="shared" si="785"/>
        <v>11160.82546143035</v>
      </c>
      <c r="P838" s="25">
        <f t="shared" si="786"/>
        <v>27992.244538569641</v>
      </c>
      <c r="Q838" s="25">
        <f t="array" aca="1" ref="Q838" ca="1">INDEX('Isaac 401k'!L:L,MATCH('Retirement Calculator'!A838,'Isaac 401k'!N:N,0),0)</f>
        <v>1555224.7573335224</v>
      </c>
      <c r="R838" s="25">
        <f t="array" aca="1" ref="R838" ca="1">INDEX('Lorri 401b'!L:L,MATCH('Retirement Calculator'!A838,'Lorri 401b'!N:N,0),0)</f>
        <v>-4136577.8419807623</v>
      </c>
      <c r="S838" s="25">
        <f t="shared" ca="1" si="787"/>
        <v>-2581353.0846472401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3525.4531757812501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7820.4732791855868</v>
      </c>
      <c r="K839" s="25">
        <f t="shared" si="784"/>
        <v>20171.771259384055</v>
      </c>
      <c r="L839" s="25"/>
      <c r="N839" s="25">
        <f>'Combined Retirement'!$C$18/12</f>
        <v>39153.069999999992</v>
      </c>
      <c r="O839" s="25">
        <f t="shared" si="785"/>
        <v>11160.82546143035</v>
      </c>
      <c r="P839" s="25">
        <f t="shared" si="786"/>
        <v>27992.244538569641</v>
      </c>
      <c r="Q839" s="25">
        <f t="array" aca="1" ref="Q839" ca="1">INDEX('Isaac 401k'!L:L,MATCH('Retirement Calculator'!A839,'Isaac 401k'!N:N,0),0)</f>
        <v>1553851.8019045633</v>
      </c>
      <c r="R839" s="25">
        <f t="array" aca="1" ref="R839" ca="1">INDEX('Lorri 401b'!L:L,MATCH('Retirement Calculator'!A839,'Lorri 401b'!N:N,0),0)</f>
        <v>-4174069.4032953139</v>
      </c>
      <c r="S839" s="25">
        <f t="shared" ca="1" si="787"/>
        <v>-2620217.6013907506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3525.4531757812501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7820.4732791855868</v>
      </c>
      <c r="K840" s="25">
        <f t="shared" si="784"/>
        <v>20171.771259384055</v>
      </c>
      <c r="L840" s="25"/>
      <c r="N840" s="25">
        <f>'Combined Retirement'!$C$18/12</f>
        <v>39153.069999999992</v>
      </c>
      <c r="O840" s="25">
        <f t="shared" si="785"/>
        <v>11160.82546143035</v>
      </c>
      <c r="P840" s="25">
        <f t="shared" si="786"/>
        <v>27992.244538569641</v>
      </c>
      <c r="Q840" s="25">
        <f t="array" aca="1" ref="Q840" ca="1">INDEX('Isaac 401k'!L:L,MATCH('Retirement Calculator'!A840,'Isaac 401k'!N:N,0),0)</f>
        <v>1552473.1258279835</v>
      </c>
      <c r="R840" s="25">
        <f t="array" aca="1" ref="R840" ca="1">INDEX('Lorri 401b'!L:L,MATCH('Retirement Calculator'!A840,'Lorri 401b'!N:N,0),0)</f>
        <v>-4211717.1794486763</v>
      </c>
      <c r="S840" s="25">
        <f t="shared" ca="1" si="787"/>
        <v>-2659244.0536206928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3525.4531757812501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7820.4732791855868</v>
      </c>
      <c r="K841" s="25">
        <f t="shared" si="784"/>
        <v>20171.771259384055</v>
      </c>
      <c r="L841" s="25"/>
      <c r="N841" s="25">
        <f>'Combined Retirement'!$C$18/12</f>
        <v>39153.069999999992</v>
      </c>
      <c r="O841" s="25">
        <f t="shared" si="785"/>
        <v>11160.82546143035</v>
      </c>
      <c r="P841" s="25">
        <f t="shared" si="786"/>
        <v>27992.244538569641</v>
      </c>
      <c r="Q841" s="25">
        <f t="array" aca="1" ref="Q841" ca="1">INDEX('Isaac 401k'!L:L,MATCH('Retirement Calculator'!A841,'Isaac 401k'!N:N,0),0)</f>
        <v>1551088.7052677511</v>
      </c>
      <c r="R841" s="25">
        <f t="array" aca="1" ref="R841" ca="1">INDEX('Lorri 401b'!L:L,MATCH('Retirement Calculator'!A841,'Lorri 401b'!N:N,0),0)</f>
        <v>-4249521.8213360105</v>
      </c>
      <c r="S841" s="25">
        <f t="shared" ca="1" si="787"/>
        <v>-2698433.1160682593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3525.4531757812501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7820.4732791855868</v>
      </c>
      <c r="K842" s="25">
        <f t="shared" si="784"/>
        <v>20171.771259384055</v>
      </c>
      <c r="L842" s="25"/>
      <c r="N842" s="25">
        <f>'Combined Retirement'!$C$18/12</f>
        <v>39153.069999999992</v>
      </c>
      <c r="O842" s="25">
        <f t="shared" si="785"/>
        <v>11160.82546143035</v>
      </c>
      <c r="P842" s="25">
        <f t="shared" si="786"/>
        <v>27992.244538569641</v>
      </c>
      <c r="Q842" s="25">
        <f t="array" aca="1" ref="Q842" ca="1">INDEX('Isaac 401k'!L:L,MATCH('Retirement Calculator'!A842,'Isaac 401k'!N:N,0),0)</f>
        <v>1549698.516288518</v>
      </c>
      <c r="R842" s="25">
        <f t="array" aca="1" ref="R842" ca="1">INDEX('Lorri 401b'!L:L,MATCH('Retirement Calculator'!A842,'Lorri 401b'!N:N,0),0)</f>
        <v>-4287483.9825645424</v>
      </c>
      <c r="S842" s="25">
        <f t="shared" ca="1" si="787"/>
        <v>-2737785.4662760245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3525.4531757812501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7820.4732791855868</v>
      </c>
      <c r="K843" s="25">
        <f t="shared" si="784"/>
        <v>20171.771259384055</v>
      </c>
      <c r="L843" s="25"/>
      <c r="N843" s="25">
        <f>'Combined Retirement'!$C$18/12</f>
        <v>39153.069999999992</v>
      </c>
      <c r="O843" s="25">
        <f t="shared" si="785"/>
        <v>11160.82546143035</v>
      </c>
      <c r="P843" s="25">
        <f t="shared" si="786"/>
        <v>27992.244538569641</v>
      </c>
      <c r="Q843" s="25">
        <f t="array" aca="1" ref="Q843" ca="1">INDEX('Isaac 401k'!L:L,MATCH('Retirement Calculator'!A843,'Isaac 401k'!N:N,0),0)</f>
        <v>1548302.5348552046</v>
      </c>
      <c r="R843" s="25">
        <f t="array" aca="1" ref="R843" ca="1">INDEX('Lorri 401b'!L:L,MATCH('Retirement Calculator'!A843,'Lorri 401b'!N:N,0),0)</f>
        <v>-4325604.3194648596</v>
      </c>
      <c r="S843" s="25">
        <f t="shared" ca="1" si="787"/>
        <v>-2777301.7846096549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3525.4531757812501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7820.4732791855868</v>
      </c>
      <c r="K844" s="25">
        <f t="shared" si="784"/>
        <v>20171.771259384055</v>
      </c>
      <c r="L844" s="25"/>
      <c r="N844" s="25">
        <f>'Combined Retirement'!$C$18/12</f>
        <v>39153.069999999992</v>
      </c>
      <c r="O844" s="25">
        <f t="shared" si="785"/>
        <v>11160.82546143035</v>
      </c>
      <c r="P844" s="25">
        <f t="shared" si="786"/>
        <v>27992.244538569641</v>
      </c>
      <c r="Q844" s="25">
        <f t="array" aca="1" ref="Q844" ca="1">INDEX('Isaac 401k'!L:L,MATCH('Retirement Calculator'!A844,'Isaac 401k'!N:N,0),0)</f>
        <v>1546900.7368325859</v>
      </c>
      <c r="R844" s="25">
        <f t="array" aca="1" ref="R844" ca="1">INDEX('Lorri 401b'!L:L,MATCH('Retirement Calculator'!A844,'Lorri 401b'!N:N,0),0)</f>
        <v>-4363883.4911022615</v>
      </c>
      <c r="S844" s="25">
        <f t="shared" ca="1" si="787"/>
        <v>-2816982.7542696754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3525.4531757812501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7820.4732791855868</v>
      </c>
      <c r="K845" s="25">
        <f t="shared" si="784"/>
        <v>20171.771259384055</v>
      </c>
      <c r="L845" s="25"/>
      <c r="N845" s="25">
        <f>'Combined Retirement'!$C$18/12</f>
        <v>39153.069999999992</v>
      </c>
      <c r="O845" s="25">
        <f t="shared" si="785"/>
        <v>11160.82546143035</v>
      </c>
      <c r="P845" s="25">
        <f t="shared" si="786"/>
        <v>27992.244538569641</v>
      </c>
      <c r="Q845" s="25">
        <f t="array" aca="1" ref="Q845" ca="1">INDEX('Isaac 401k'!L:L,MATCH('Retirement Calculator'!A845,'Isaac 401k'!N:N,0),0)</f>
        <v>1545493.0979848728</v>
      </c>
      <c r="R845" s="25">
        <f t="array" aca="1" ref="R845" ca="1">INDEX('Lorri 401b'!L:L,MATCH('Retirement Calculator'!A845,'Lorri 401b'!N:N,0),0)</f>
        <v>-4402322.1592881521</v>
      </c>
      <c r="S845" s="25">
        <f t="shared" ca="1" si="787"/>
        <v>-2856829.0613032794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3525.4531757812501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7820.4732791855868</v>
      </c>
      <c r="K846" s="25">
        <f t="shared" si="784"/>
        <v>20171.771259384055</v>
      </c>
      <c r="L846" s="25"/>
      <c r="N846" s="25">
        <f>'Combined Retirement'!$C$18/12</f>
        <v>39153.069999999992</v>
      </c>
      <c r="O846" s="25">
        <f t="shared" si="785"/>
        <v>11160.82546143035</v>
      </c>
      <c r="P846" s="25">
        <f t="shared" si="786"/>
        <v>27992.244538569641</v>
      </c>
      <c r="Q846" s="25">
        <f t="array" aca="1" ref="Q846" ca="1">INDEX('Isaac 401k'!L:L,MATCH('Retirement Calculator'!A846,'Isaac 401k'!N:N,0),0)</f>
        <v>1544079.5939752941</v>
      </c>
      <c r="R846" s="25">
        <f t="array" aca="1" ref="R846" ca="1">INDEX('Lorri 401b'!L:L,MATCH('Retirement Calculator'!A846,'Lorri 401b'!N:N,0),0)</f>
        <v>-4440920.9885914847</v>
      </c>
      <c r="S846" s="25">
        <f t="shared" ca="1" si="787"/>
        <v>-2896841.3946161903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3525.4531757812501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7820.4732791855868</v>
      </c>
      <c r="K847" s="25">
        <f t="shared" si="784"/>
        <v>20171.771259384055</v>
      </c>
      <c r="L847" s="25"/>
      <c r="N847" s="25">
        <f>'Combined Retirement'!$C$18/12</f>
        <v>39153.069999999992</v>
      </c>
      <c r="O847" s="25">
        <f t="shared" si="785"/>
        <v>11160.82546143035</v>
      </c>
      <c r="P847" s="25">
        <f t="shared" si="786"/>
        <v>27992.244538569641</v>
      </c>
      <c r="Q847" s="25">
        <f t="array" aca="1" ref="Q847" ca="1">INDEX('Isaac 401k'!L:L,MATCH('Retirement Calculator'!A847,'Isaac 401k'!N:N,0),0)</f>
        <v>1542660.2003656756</v>
      </c>
      <c r="R847" s="25">
        <f t="array" aca="1" ref="R847" ca="1">INDEX('Lorri 401b'!L:L,MATCH('Retirement Calculator'!A847,'Lorri 401b'!N:N,0),0)</f>
        <v>-4479680.6463502478</v>
      </c>
      <c r="S847" s="25">
        <f t="shared" ca="1" si="787"/>
        <v>-2937020.4459845722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3525.4531757812501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7820.4732791855868</v>
      </c>
      <c r="K848" s="25">
        <f t="shared" si="784"/>
        <v>20171.771259384055</v>
      </c>
      <c r="L848" s="25"/>
      <c r="N848" s="25">
        <f>'Combined Retirement'!$C$18/12</f>
        <v>39153.069999999992</v>
      </c>
      <c r="O848" s="25">
        <f t="shared" si="785"/>
        <v>11160.82546143035</v>
      </c>
      <c r="P848" s="25">
        <f t="shared" si="786"/>
        <v>27992.244538569641</v>
      </c>
      <c r="Q848" s="25">
        <f t="array" aca="1" ref="Q848" ca="1">INDEX('Isaac 401k'!L:L,MATCH('Retirement Calculator'!A848,'Isaac 401k'!N:N,0),0)</f>
        <v>1541234.892616017</v>
      </c>
      <c r="R848" s="25">
        <f t="array" aca="1" ref="R848" ca="1">INDEX('Lorri 401b'!L:L,MATCH('Retirement Calculator'!A848,'Lorri 401b'!N:N,0),0)</f>
        <v>-4518601.8026830051</v>
      </c>
      <c r="S848" s="25">
        <f t="shared" ca="1" si="787"/>
        <v>-2977366.9100669883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3525.4531757812501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7820.4732791855868</v>
      </c>
      <c r="K849" s="25">
        <f t="shared" si="784"/>
        <v>20171.771259384055</v>
      </c>
      <c r="L849" s="25"/>
      <c r="N849" s="25">
        <f>'Combined Retirement'!$C$18/12</f>
        <v>39153.069999999992</v>
      </c>
      <c r="O849" s="25">
        <f t="shared" si="785"/>
        <v>11160.82546143035</v>
      </c>
      <c r="P849" s="25">
        <f t="shared" si="786"/>
        <v>27992.244538569641</v>
      </c>
      <c r="Q849" s="25">
        <f t="array" aca="1" ref="Q849" ca="1">INDEX('Isaac 401k'!L:L,MATCH('Retirement Calculator'!A849,'Isaac 401k'!N:N,0),0)</f>
        <v>1539803.6460840683</v>
      </c>
      <c r="R849" s="25">
        <f t="array" aca="1" ref="R849" ca="1">INDEX('Lorri 401b'!L:L,MATCH('Retirement Calculator'!A849,'Lorri 401b'!N:N,0),0)</f>
        <v>-4557685.1305004824</v>
      </c>
      <c r="S849" s="25">
        <f t="shared" ca="1" si="787"/>
        <v>-3017881.4844164141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3525.4531757812501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7820.4732791855868</v>
      </c>
      <c r="K850" s="25">
        <f t="shared" si="784"/>
        <v>20171.771259384055</v>
      </c>
      <c r="L850" s="25"/>
      <c r="N850" s="25">
        <f>'Combined Retirement'!$C$18/12</f>
        <v>39153.069999999992</v>
      </c>
      <c r="O850" s="25">
        <f t="shared" si="785"/>
        <v>11160.82546143035</v>
      </c>
      <c r="P850" s="25">
        <f t="shared" si="786"/>
        <v>27992.244538569641</v>
      </c>
      <c r="Q850" s="25">
        <f t="array" aca="1" ref="Q850" ca="1">INDEX('Isaac 401k'!L:L,MATCH('Retirement Calculator'!A850,'Isaac 401k'!N:N,0),0)</f>
        <v>1538366.4360249031</v>
      </c>
      <c r="R850" s="25">
        <f t="array" aca="1" ref="R850" ca="1">INDEX('Lorri 401b'!L:L,MATCH('Retirement Calculator'!A850,'Lorri 401b'!N:N,0),0)</f>
        <v>-4596931.3055171994</v>
      </c>
      <c r="S850" s="25">
        <f t="shared" ca="1" si="787"/>
        <v>-3058564.8694922961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3525.4531757812501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7820.4732791855868</v>
      </c>
      <c r="K851" s="25">
        <f t="shared" si="784"/>
        <v>20171.771259384055</v>
      </c>
      <c r="L851" s="25"/>
      <c r="N851" s="25">
        <f>'Combined Retirement'!$C$18/12</f>
        <v>39153.069999999992</v>
      </c>
      <c r="O851" s="25">
        <f t="shared" si="785"/>
        <v>11160.82546143035</v>
      </c>
      <c r="P851" s="25">
        <f t="shared" si="786"/>
        <v>27992.244538569641</v>
      </c>
      <c r="Q851" s="25">
        <f t="array" aca="1" ref="Q851" ca="1">INDEX('Isaac 401k'!L:L,MATCH('Retirement Calculator'!A851,'Isaac 401k'!N:N,0),0)</f>
        <v>1536923.2375904913</v>
      </c>
      <c r="R851" s="25">
        <f t="array" aca="1" ref="R851" ca="1">INDEX('Lorri 401b'!L:L,MATCH('Retirement Calculator'!A851,'Lorri 401b'!N:N,0),0)</f>
        <v>-4636341.0062631527</v>
      </c>
      <c r="S851" s="25">
        <f t="shared" ca="1" si="787"/>
        <v>-3099417.7686726614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3525.4531757812501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7820.4732791855868</v>
      </c>
      <c r="K852" s="25">
        <f t="shared" si="784"/>
        <v>20171.771259384055</v>
      </c>
      <c r="L852" s="25"/>
      <c r="N852" s="25">
        <f>'Combined Retirement'!$C$18/12</f>
        <v>39153.069999999992</v>
      </c>
      <c r="O852" s="25">
        <f t="shared" si="785"/>
        <v>11160.82546143035</v>
      </c>
      <c r="P852" s="25">
        <f t="shared" si="786"/>
        <v>27992.244538569641</v>
      </c>
      <c r="Q852" s="25">
        <f t="array" aca="1" ref="Q852" ca="1">INDEX('Isaac 401k'!L:L,MATCH('Retirement Calculator'!A852,'Isaac 401k'!N:N,0),0)</f>
        <v>1535474.0258292696</v>
      </c>
      <c r="R852" s="25">
        <f t="array" aca="1" ref="R852" ca="1">INDEX('Lorri 401b'!L:L,MATCH('Retirement Calculator'!A852,'Lorri 401b'!N:N,0),0)</f>
        <v>-4675914.9140955471</v>
      </c>
      <c r="S852" s="25">
        <f t="shared" ca="1" si="787"/>
        <v>-3140440.8882662775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3525.4531757812501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7820.4732791855868</v>
      </c>
      <c r="K853" s="25">
        <f t="shared" si="784"/>
        <v>20171.771259384055</v>
      </c>
      <c r="L853" s="25"/>
      <c r="N853" s="25">
        <f>'Combined Retirement'!$C$18/12</f>
        <v>39153.069999999992</v>
      </c>
      <c r="O853" s="25">
        <f t="shared" si="785"/>
        <v>11160.82546143035</v>
      </c>
      <c r="P853" s="25">
        <f t="shared" si="786"/>
        <v>27992.244538569641</v>
      </c>
      <c r="Q853" s="25">
        <f t="array" aca="1" ref="Q853" ca="1">INDEX('Isaac 401k'!L:L,MATCH('Retirement Calculator'!A853,'Isaac 401k'!N:N,0),0)</f>
        <v>1534018.7756857092</v>
      </c>
      <c r="R853" s="25">
        <f t="array" aca="1" ref="R853" ca="1">INDEX('Lorri 401b'!L:L,MATCH('Retirement Calculator'!A853,'Lorri 401b'!N:N,0),0)</f>
        <v>-4715653.7132105771</v>
      </c>
      <c r="S853" s="25">
        <f t="shared" ca="1" si="787"/>
        <v>-3181634.9375248682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3525.4531757812501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7820.4732791855868</v>
      </c>
      <c r="K854" s="25">
        <f t="shared" si="784"/>
        <v>20171.771259384055</v>
      </c>
      <c r="L854" s="25"/>
      <c r="N854" s="25">
        <f>'Combined Retirement'!$C$18/12</f>
        <v>39153.069999999992</v>
      </c>
      <c r="O854" s="25">
        <f t="shared" si="785"/>
        <v>11160.82546143035</v>
      </c>
      <c r="P854" s="25">
        <f t="shared" si="786"/>
        <v>27992.244538569641</v>
      </c>
      <c r="Q854" s="25">
        <f t="array" aca="1" ref="Q854" ca="1">INDEX('Isaac 401k'!L:L,MATCH('Retirement Calculator'!A854,'Isaac 401k'!N:N,0),0)</f>
        <v>1532557.4619998841</v>
      </c>
      <c r="R854" s="25">
        <f t="array" aca="1" ref="R854" ca="1">INDEX('Lorri 401b'!L:L,MATCH('Retirement Calculator'!A854,'Lorri 401b'!N:N,0),0)</f>
        <v>-4755558.0906552533</v>
      </c>
      <c r="S854" s="25">
        <f t="shared" ca="1" si="787"/>
        <v>-3223000.6286553694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3525.4531757812501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7820.4732791855868</v>
      </c>
      <c r="K855" s="25">
        <f t="shared" si="784"/>
        <v>20171.771259384055</v>
      </c>
      <c r="L855" s="25"/>
      <c r="N855" s="25">
        <f>'Combined Retirement'!$C$18/12</f>
        <v>39153.069999999992</v>
      </c>
      <c r="O855" s="25">
        <f t="shared" si="785"/>
        <v>11160.82546143035</v>
      </c>
      <c r="P855" s="25">
        <f t="shared" si="786"/>
        <v>27992.244538569641</v>
      </c>
      <c r="Q855" s="25">
        <f t="array" aca="1" ref="Q855" ca="1">INDEX('Isaac 401k'!L:L,MATCH('Retirement Calculator'!A855,'Isaac 401k'!N:N,0),0)</f>
        <v>1531090.0595070347</v>
      </c>
      <c r="R855" s="25">
        <f t="array" aca="1" ref="R855" ca="1">INDEX('Lorri 401b'!L:L,MATCH('Retirement Calculator'!A855,'Lorri 401b'!N:N,0),0)</f>
        <v>-4795628.7363392822</v>
      </c>
      <c r="S855" s="25">
        <f t="shared" ca="1" si="787"/>
        <v>-3264538.6768322475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3525.4531757812501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7820.4732791855868</v>
      </c>
      <c r="K856" s="25">
        <f t="shared" si="784"/>
        <v>20171.771259384055</v>
      </c>
      <c r="L856" s="25"/>
      <c r="N856" s="25">
        <f>'Combined Retirement'!$C$18/12</f>
        <v>39153.069999999992</v>
      </c>
      <c r="O856" s="25">
        <f t="shared" si="785"/>
        <v>11160.82546143035</v>
      </c>
      <c r="P856" s="25">
        <f t="shared" si="786"/>
        <v>27992.244538569641</v>
      </c>
      <c r="Q856" s="25">
        <f t="array" aca="1" ref="Q856" ca="1">INDEX('Isaac 401k'!L:L,MATCH('Retirement Calculator'!A856,'Isaac 401k'!N:N,0),0)</f>
        <v>1529616.5428371318</v>
      </c>
      <c r="R856" s="25">
        <f t="array" aca="1" ref="R856" ca="1">INDEX('Lorri 401b'!L:L,MATCH('Retirement Calculator'!A856,'Lorri 401b'!N:N,0),0)</f>
        <v>-4835866.3430469939</v>
      </c>
      <c r="S856" s="25">
        <f t="shared" ca="1" si="787"/>
        <v>-3306249.8002098622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3525.4531757812501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7820.4732791855868</v>
      </c>
      <c r="K857" s="25">
        <f t="shared" si="784"/>
        <v>20171.771259384055</v>
      </c>
      <c r="L857" s="25"/>
      <c r="N857" s="25">
        <f>'Combined Retirement'!$C$18/12</f>
        <v>39153.069999999992</v>
      </c>
      <c r="O857" s="25">
        <f t="shared" si="785"/>
        <v>11160.82546143035</v>
      </c>
      <c r="P857" s="25">
        <f t="shared" si="786"/>
        <v>27992.244538569641</v>
      </c>
      <c r="Q857" s="25">
        <f t="array" aca="1" ref="Q857" ca="1">INDEX('Isaac 401k'!L:L,MATCH('Retirement Calculator'!A857,'Isaac 401k'!N:N,0),0)</f>
        <v>1528136.8865144376</v>
      </c>
      <c r="R857" s="25">
        <f t="array" aca="1" ref="R857" ca="1">INDEX('Lorri 401b'!L:L,MATCH('Retirement Calculator'!A857,'Lorri 401b'!N:N,0),0)</f>
        <v>-4876271.6064493218</v>
      </c>
      <c r="S857" s="25">
        <f t="shared" ca="1" si="787"/>
        <v>-3348134.7199348845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3525.4531757812501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7820.4732791855868</v>
      </c>
      <c r="K858" s="25">
        <f t="shared" si="784"/>
        <v>20171.771259384055</v>
      </c>
      <c r="L858" s="25"/>
      <c r="N858" s="25">
        <f>'Combined Retirement'!$C$18/12</f>
        <v>39153.069999999992</v>
      </c>
      <c r="O858" s="25">
        <f t="shared" si="785"/>
        <v>11160.82546143035</v>
      </c>
      <c r="P858" s="25">
        <f t="shared" si="786"/>
        <v>27992.244538569641</v>
      </c>
      <c r="Q858" s="25">
        <f t="array" aca="1" ref="Q858" ca="1">INDEX('Isaac 401k'!L:L,MATCH('Retirement Calculator'!A858,'Isaac 401k'!N:N,0),0)</f>
        <v>1526651.0649570655</v>
      </c>
      <c r="R858" s="25">
        <f t="array" aca="1" ref="R858" ca="1">INDEX('Lorri 401b'!L:L,MATCH('Retirement Calculator'!A858,'Lorri 401b'!N:N,0),0)</f>
        <v>-4916845.2251158254</v>
      </c>
      <c r="S858" s="25">
        <f t="shared" ca="1" si="787"/>
        <v>-3390194.1601587599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3525.4531757812501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7820.4732791855868</v>
      </c>
      <c r="K859" s="25">
        <f t="shared" si="784"/>
        <v>20171.771259384055</v>
      </c>
      <c r="L859" s="25"/>
      <c r="N859" s="25">
        <f>'Combined Retirement'!$C$18/12</f>
        <v>39153.069999999992</v>
      </c>
      <c r="O859" s="25">
        <f t="shared" si="785"/>
        <v>11160.82546143035</v>
      </c>
      <c r="P859" s="25">
        <f t="shared" si="786"/>
        <v>27992.244538569641</v>
      </c>
      <c r="Q859" s="25">
        <f t="array" aca="1" ref="Q859" ca="1">INDEX('Isaac 401k'!L:L,MATCH('Retirement Calculator'!A859,'Isaac 401k'!N:N,0),0)</f>
        <v>1525159.0524765376</v>
      </c>
      <c r="R859" s="25">
        <f t="array" aca="1" ref="R859" ca="1">INDEX('Lorri 401b'!L:L,MATCH('Retirement Calculator'!A859,'Lorri 401b'!N:N,0),0)</f>
        <v>-4957587.9005267732</v>
      </c>
      <c r="S859" s="25">
        <f t="shared" ca="1" si="787"/>
        <v>-3432428.8480502358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3525.4531757812501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7820.4732791855868</v>
      </c>
      <c r="K860" s="25">
        <f t="shared" si="784"/>
        <v>20171.771259384055</v>
      </c>
      <c r="L860" s="25"/>
      <c r="N860" s="25">
        <f>'Combined Retirement'!$C$18/12</f>
        <v>39153.069999999992</v>
      </c>
      <c r="O860" s="25">
        <f t="shared" si="785"/>
        <v>11160.82546143035</v>
      </c>
      <c r="P860" s="25">
        <f t="shared" si="786"/>
        <v>27992.244538569641</v>
      </c>
      <c r="Q860" s="25">
        <f t="array" aca="1" ref="Q860" ca="1">INDEX('Isaac 401k'!L:L,MATCH('Retirement Calculator'!A860,'Isaac 401k'!N:N,0),0)</f>
        <v>1523660.823277341</v>
      </c>
      <c r="R860" s="25">
        <f t="array" aca="1" ref="R860" ca="1">INDEX('Lorri 401b'!L:L,MATCH('Retirement Calculator'!A860,'Lorri 401b'!N:N,0),0)</f>
        <v>-4998500.3370852666</v>
      </c>
      <c r="S860" s="25">
        <f t="shared" ca="1" si="787"/>
        <v>-3474839.5138079254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3525.4531757812501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7820.4732791855868</v>
      </c>
      <c r="K861" s="25">
        <f t="shared" si="784"/>
        <v>20171.771259384055</v>
      </c>
      <c r="L861" s="25"/>
      <c r="N861" s="25">
        <f>'Combined Retirement'!$C$18/12</f>
        <v>39153.069999999992</v>
      </c>
      <c r="O861" s="25">
        <f t="shared" si="785"/>
        <v>11160.82546143035</v>
      </c>
      <c r="P861" s="25">
        <f t="shared" si="786"/>
        <v>27992.244538569641</v>
      </c>
      <c r="Q861" s="25">
        <f t="array" aca="1" ref="Q861" ca="1">INDEX('Isaac 401k'!L:L,MATCH('Retirement Calculator'!A861,'Isaac 401k'!N:N,0),0)</f>
        <v>1522156.351456481</v>
      </c>
      <c r="R861" s="25">
        <f t="array" aca="1" ref="R861" ca="1">INDEX('Lorri 401b'!L:L,MATCH('Retirement Calculator'!A861,'Lorri 401b'!N:N,0),0)</f>
        <v>-5039583.2421294199</v>
      </c>
      <c r="S861" s="25">
        <f t="shared" ca="1" si="787"/>
        <v>-3517426.8906729389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3525.4531757812501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7820.4732791855868</v>
      </c>
      <c r="K862" s="25">
        <f t="shared" si="784"/>
        <v>20171.771259384055</v>
      </c>
      <c r="L862" s="25"/>
      <c r="N862" s="25">
        <f>'Combined Retirement'!$C$18/12</f>
        <v>39153.069999999992</v>
      </c>
      <c r="O862" s="25">
        <f t="shared" si="785"/>
        <v>11160.82546143035</v>
      </c>
      <c r="P862" s="25">
        <f t="shared" si="786"/>
        <v>27992.244538569641</v>
      </c>
      <c r="Q862" s="25">
        <f t="array" aca="1" ref="Q862" ca="1">INDEX('Isaac 401k'!L:L,MATCH('Retirement Calculator'!A862,'Isaac 401k'!N:N,0),0)</f>
        <v>1520645.6110030343</v>
      </c>
      <c r="R862" s="25">
        <f t="array" aca="1" ref="R862" ca="1">INDEX('Lorri 401b'!L:L,MATCH('Retirement Calculator'!A862,'Lorri 401b'!N:N,0),0)</f>
        <v>-5080837.3259445904</v>
      </c>
      <c r="S862" s="25">
        <f t="shared" ca="1" si="787"/>
        <v>-3560191.7149415561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3525.4531757812501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7820.4732791855868</v>
      </c>
      <c r="K863" s="25">
        <f t="shared" si="784"/>
        <v>20171.771259384055</v>
      </c>
      <c r="L863" s="25"/>
      <c r="N863" s="25">
        <f>'Combined Retirement'!$C$18/12</f>
        <v>39153.069999999992</v>
      </c>
      <c r="O863" s="25">
        <f t="shared" si="785"/>
        <v>11160.82546143035</v>
      </c>
      <c r="P863" s="25">
        <f t="shared" si="786"/>
        <v>27992.244538569641</v>
      </c>
      <c r="Q863" s="25">
        <f t="array" aca="1" ref="Q863" ca="1">INDEX('Isaac 401k'!L:L,MATCH('Retirement Calculator'!A863,'Isaac 401k'!N:N,0),0)</f>
        <v>1519128.575797698</v>
      </c>
      <c r="R863" s="25">
        <f t="array" aca="1" ref="R863" ca="1">INDEX('Lorri 401b'!L:L,MATCH('Retirement Calculator'!A863,'Lorri 401b'!N:N,0),0)</f>
        <v>-5122263.3017756576</v>
      </c>
      <c r="S863" s="25">
        <f t="shared" ca="1" si="787"/>
        <v>-3603134.7259779596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3525.4531757812501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7820.4732791855868</v>
      </c>
      <c r="K864" s="25">
        <f t="shared" si="784"/>
        <v>20171.771259384055</v>
      </c>
      <c r="L864" s="25"/>
      <c r="N864" s="25">
        <f>'Combined Retirement'!$C$18/12</f>
        <v>39153.069999999992</v>
      </c>
      <c r="O864" s="25">
        <f t="shared" si="785"/>
        <v>11160.82546143035</v>
      </c>
      <c r="P864" s="25">
        <f t="shared" si="786"/>
        <v>27992.244538569641</v>
      </c>
      <c r="Q864" s="25">
        <f t="array" aca="1" ref="Q864" ca="1">INDEX('Isaac 401k'!L:L,MATCH('Retirement Calculator'!A864,'Isaac 401k'!N:N,0),0)</f>
        <v>1517605.2196123395</v>
      </c>
      <c r="R864" s="25">
        <f t="array" aca="1" ref="R864" ca="1">INDEX('Lorri 401b'!L:L,MATCH('Retirement Calculator'!A864,'Lorri 401b'!N:N,0),0)</f>
        <v>-5163861.8858393542</v>
      </c>
      <c r="S864" s="25">
        <f t="shared" ca="1" si="787"/>
        <v>-3646256.6662270147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3525.4531757812501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7820.4732791855868</v>
      </c>
      <c r="K865" s="25">
        <f t="shared" si="784"/>
        <v>20171.771259384055</v>
      </c>
      <c r="L865" s="25"/>
      <c r="N865" s="25">
        <f>'Combined Retirement'!$C$18/12</f>
        <v>39153.069999999992</v>
      </c>
      <c r="O865" s="25">
        <f t="shared" si="785"/>
        <v>11160.82546143035</v>
      </c>
      <c r="P865" s="25">
        <f t="shared" si="786"/>
        <v>27992.244538569641</v>
      </c>
      <c r="Q865" s="25">
        <f t="array" aca="1" ref="Q865" ca="1">INDEX('Isaac 401k'!L:L,MATCH('Retirement Calculator'!A865,'Isaac 401k'!N:N,0),0)</f>
        <v>1516075.516109542</v>
      </c>
      <c r="R865" s="25">
        <f t="array" aca="1" ref="R865" ca="1">INDEX('Lorri 401b'!L:L,MATCH('Retirement Calculator'!A865,'Lorri 401b'!N:N,0),0)</f>
        <v>-5205633.7973366501</v>
      </c>
      <c r="S865" s="25">
        <f t="shared" ca="1" si="787"/>
        <v>-3689558.2812271081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3525.4531757812501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7820.4732791855868</v>
      </c>
      <c r="K866" s="25">
        <f t="shared" si="784"/>
        <v>20171.771259384055</v>
      </c>
      <c r="L866" s="25"/>
      <c r="N866" s="25">
        <f>'Combined Retirement'!$C$18/12</f>
        <v>39153.069999999992</v>
      </c>
      <c r="O866" s="25">
        <f t="shared" si="785"/>
        <v>11160.82546143035</v>
      </c>
      <c r="P866" s="25">
        <f t="shared" si="786"/>
        <v>27992.244538569641</v>
      </c>
      <c r="Q866" s="25">
        <f t="array" aca="1" ref="Q866" ca="1">INDEX('Isaac 401k'!L:L,MATCH('Retirement Calculator'!A866,'Isaac 401k'!N:N,0),0)</f>
        <v>1514539.4388421495</v>
      </c>
      <c r="R866" s="25">
        <f t="array" aca="1" ref="R866" ca="1">INDEX('Lorri 401b'!L:L,MATCH('Retirement Calculator'!A866,'Lorri 401b'!N:N,0),0)</f>
        <v>-5247579.7584651848</v>
      </c>
      <c r="S866" s="25">
        <f t="shared" ca="1" si="787"/>
        <v>-3733040.3196230354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3525.4531757812501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7820.4732791855868</v>
      </c>
      <c r="K867" s="25">
        <f t="shared" si="784"/>
        <v>20171.771259384055</v>
      </c>
      <c r="L867" s="25"/>
      <c r="N867" s="25">
        <f>'Combined Retirement'!$C$18/12</f>
        <v>39153.069999999992</v>
      </c>
      <c r="O867" s="25">
        <f t="shared" si="785"/>
        <v>11160.82546143035</v>
      </c>
      <c r="P867" s="25">
        <f t="shared" si="786"/>
        <v>27992.244538569641</v>
      </c>
      <c r="Q867" s="25">
        <f t="array" aca="1" ref="Q867" ca="1">INDEX('Isaac 401k'!L:L,MATCH('Retirement Calculator'!A867,'Isaac 401k'!N:N,0),0)</f>
        <v>1512996.9612528095</v>
      </c>
      <c r="R867" s="25">
        <f t="array" aca="1" ref="R867" ca="1">INDEX('Lorri 401b'!L:L,MATCH('Retirement Calculator'!A867,'Lorri 401b'!N:N,0),0)</f>
        <v>-5289700.4944317546</v>
      </c>
      <c r="S867" s="25">
        <f t="shared" ca="1" si="787"/>
        <v>-3776703.5331789451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3525.4531757812501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7820.4732791855868</v>
      </c>
      <c r="K868" s="25">
        <f t="shared" si="784"/>
        <v>20171.771259384055</v>
      </c>
      <c r="L868" s="25"/>
      <c r="N868" s="25">
        <f>'Combined Retirement'!$C$18/12</f>
        <v>39153.069999999992</v>
      </c>
      <c r="O868" s="25">
        <f t="shared" si="785"/>
        <v>11160.82546143035</v>
      </c>
      <c r="P868" s="25">
        <f t="shared" si="786"/>
        <v>27992.244538569641</v>
      </c>
      <c r="Q868" s="25">
        <f t="array" aca="1" ref="Q868" ca="1">INDEX('Isaac 401k'!L:L,MATCH('Retirement Calculator'!A868,'Isaac 401k'!N:N,0),0)</f>
        <v>1511448.056673514</v>
      </c>
      <c r="R868" s="25">
        <f t="array" aca="1" ref="R868" ca="1">INDEX('Lorri 401b'!L:L,MATCH('Retirement Calculator'!A868,'Lorri 401b'!N:N,0),0)</f>
        <v>-5331996.733464852</v>
      </c>
      <c r="S868" s="25">
        <f t="shared" ca="1" si="787"/>
        <v>-3820548.6767913383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3525.4531757812501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7820.4732791855868</v>
      </c>
      <c r="K869" s="25">
        <f t="shared" si="784"/>
        <v>20171.771259384055</v>
      </c>
      <c r="L869" s="25"/>
      <c r="N869" s="25">
        <f>'Combined Retirement'!$C$18/12</f>
        <v>39153.069999999992</v>
      </c>
      <c r="O869" s="25">
        <f t="shared" si="785"/>
        <v>11160.82546143035</v>
      </c>
      <c r="P869" s="25">
        <f t="shared" si="786"/>
        <v>27992.244538569641</v>
      </c>
      <c r="Q869" s="25">
        <f t="array" aca="1" ref="Q869" ca="1">INDEX('Isaac 401k'!L:L,MATCH('Retirement Calculator'!A869,'Isaac 401k'!N:N,0),0)</f>
        <v>1509892.6983251381</v>
      </c>
      <c r="R869" s="25">
        <f t="array" aca="1" ref="R869" ca="1">INDEX('Lorri 401b'!L:L,MATCH('Retirement Calculator'!A869,'Lorri 401b'!N:N,0),0)</f>
        <v>-5374469.206827254</v>
      </c>
      <c r="S869" s="25">
        <f t="shared" ca="1" si="787"/>
        <v>-3864576.508502116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3525.4531757812501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7820.4732791855868</v>
      </c>
      <c r="K870" s="25">
        <f t="shared" si="784"/>
        <v>20171.771259384055</v>
      </c>
      <c r="L870" s="25"/>
      <c r="N870" s="25">
        <f>'Combined Retirement'!$C$18/12</f>
        <v>39153.069999999992</v>
      </c>
      <c r="O870" s="25">
        <f t="shared" si="785"/>
        <v>11160.82546143035</v>
      </c>
      <c r="P870" s="25">
        <f t="shared" si="786"/>
        <v>27992.244538569641</v>
      </c>
      <c r="Q870" s="25">
        <f t="array" aca="1" ref="Q870" ca="1">INDEX('Isaac 401k'!L:L,MATCH('Retirement Calculator'!A870,'Isaac 401k'!N:N,0),0)</f>
        <v>1508330.8593169772</v>
      </c>
      <c r="R870" s="25">
        <f t="array" aca="1" ref="R870" ca="1">INDEX('Lorri 401b'!L:L,MATCH('Retirement Calculator'!A870,'Lorri 401b'!N:N,0),0)</f>
        <v>-5417118.6488286657</v>
      </c>
      <c r="S870" s="25">
        <f t="shared" ca="1" si="787"/>
        <v>-3908787.7895116885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3525.4531757812501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7820.4732791855868</v>
      </c>
      <c r="K871" s="25">
        <f t="shared" si="784"/>
        <v>20171.771259384055</v>
      </c>
      <c r="L871" s="25"/>
      <c r="N871" s="25">
        <f>'Combined Retirement'!$C$18/12</f>
        <v>39153.069999999992</v>
      </c>
      <c r="O871" s="25">
        <f t="shared" si="785"/>
        <v>11160.82546143035</v>
      </c>
      <c r="P871" s="25">
        <f t="shared" si="786"/>
        <v>27992.244538569641</v>
      </c>
      <c r="Q871" s="25">
        <f t="array" aca="1" ref="Q871" ca="1">INDEX('Isaac 401k'!L:L,MATCH('Retirement Calculator'!A871,'Isaac 401k'!N:N,0),0)</f>
        <v>1506762.5126462823</v>
      </c>
      <c r="R871" s="25">
        <f t="array" aca="1" ref="R871" ca="1">INDEX('Lorri 401b'!L:L,MATCH('Retirement Calculator'!A871,'Lorri 401b'!N:N,0),0)</f>
        <v>-5459945.7968384167</v>
      </c>
      <c r="S871" s="25">
        <f t="shared" ca="1" si="787"/>
        <v>-3953183.2841921346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3525.4531757812501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7820.4732791855868</v>
      </c>
      <c r="K872" s="25">
        <f t="shared" si="784"/>
        <v>20171.771259384055</v>
      </c>
      <c r="L872" s="25"/>
      <c r="N872" s="25">
        <f>'Combined Retirement'!$C$18/12</f>
        <v>39153.069999999992</v>
      </c>
      <c r="O872" s="25">
        <f t="shared" si="785"/>
        <v>11160.82546143035</v>
      </c>
      <c r="P872" s="25">
        <f t="shared" si="786"/>
        <v>27992.244538569641</v>
      </c>
      <c r="Q872" s="25">
        <f t="array" aca="1" ref="Q872" ca="1">INDEX('Isaac 401k'!L:L,MATCH('Retirement Calculator'!A872,'Isaac 401k'!N:N,0),0)</f>
        <v>1505187.6311977929</v>
      </c>
      <c r="R872" s="25">
        <f t="array" aca="1" ref="R872" ca="1">INDEX('Lorri 401b'!L:L,MATCH('Retirement Calculator'!A872,'Lorri 401b'!N:N,0),0)</f>
        <v>-5502951.3912982084</v>
      </c>
      <c r="S872" s="25">
        <f t="shared" ca="1" si="787"/>
        <v>-3997763.7601004154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3525.4531757812501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7820.4732791855868</v>
      </c>
      <c r="K873" s="25">
        <f t="shared" si="784"/>
        <v>20171.771259384055</v>
      </c>
      <c r="L873" s="25"/>
      <c r="N873" s="25">
        <f>'Combined Retirement'!$C$18/12</f>
        <v>39153.069999999992</v>
      </c>
      <c r="O873" s="25">
        <f t="shared" si="785"/>
        <v>11160.82546143035</v>
      </c>
      <c r="P873" s="25">
        <f t="shared" si="786"/>
        <v>27992.244538569641</v>
      </c>
      <c r="Q873" s="25">
        <f t="array" aca="1" ref="Q873" ca="1">INDEX('Isaac 401k'!L:L,MATCH('Retirement Calculator'!A873,'Isaac 401k'!N:N,0),0)</f>
        <v>1503606.1877432682</v>
      </c>
      <c r="R873" s="25">
        <f t="array" aca="1" ref="R873" ca="1">INDEX('Lorri 401b'!L:L,MATCH('Retirement Calculator'!A873,'Lorri 401b'!N:N,0),0)</f>
        <v>-5546136.1757349158</v>
      </c>
      <c r="S873" s="25">
        <f t="shared" ca="1" si="787"/>
        <v>-4042529.9879916478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3525.4531757812501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7820.4732791855868</v>
      </c>
      <c r="K874" s="25">
        <f t="shared" si="784"/>
        <v>20171.771259384055</v>
      </c>
      <c r="L874" s="25"/>
      <c r="N874" s="25">
        <f>'Combined Retirement'!$C$18/12</f>
        <v>39153.069999999992</v>
      </c>
      <c r="O874" s="25">
        <f t="shared" si="785"/>
        <v>11160.82546143035</v>
      </c>
      <c r="P874" s="25">
        <f t="shared" si="786"/>
        <v>27992.244538569641</v>
      </c>
      <c r="Q874" s="25">
        <f t="array" aca="1" ref="Q874" ca="1">INDEX('Isaac 401k'!L:L,MATCH('Retirement Calculator'!A874,'Isaac 401k'!N:N,0),0)</f>
        <v>1502018.1549410163</v>
      </c>
      <c r="R874" s="25">
        <f t="array" aca="1" ref="R874" ca="1">INDEX('Lorri 401b'!L:L,MATCH('Retirement Calculator'!A874,'Lorri 401b'!N:N,0),0)</f>
        <v>-5589500.8967734426</v>
      </c>
      <c r="S874" s="25">
        <f t="shared" ca="1" si="787"/>
        <v>-4087482.7418324263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3525.4531757812501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7820.4732791855868</v>
      </c>
      <c r="K875" s="25">
        <f t="shared" si="784"/>
        <v>20171.771259384055</v>
      </c>
      <c r="L875" s="25"/>
      <c r="N875" s="25">
        <f>'Combined Retirement'!$C$18/12</f>
        <v>39153.069999999992</v>
      </c>
      <c r="O875" s="25">
        <f t="shared" si="785"/>
        <v>11160.82546143035</v>
      </c>
      <c r="P875" s="25">
        <f t="shared" si="786"/>
        <v>27992.244538569641</v>
      </c>
      <c r="Q875" s="25">
        <f t="array" aca="1" ref="Q875" ca="1">INDEX('Isaac 401k'!L:L,MATCH('Retirement Calculator'!A875,'Isaac 401k'!N:N,0),0)</f>
        <v>1500423.5053354218</v>
      </c>
      <c r="R875" s="25">
        <f t="array" aca="1" ref="R875" ca="1">INDEX('Lorri 401b'!L:L,MATCH('Retirement Calculator'!A875,'Lorri 401b'!N:N,0),0)</f>
        <v>-5633046.3041496305</v>
      </c>
      <c r="S875" s="25">
        <f t="shared" ca="1" si="787"/>
        <v>-4132622.7988142087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3525.4531757812501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7820.4732791855868</v>
      </c>
      <c r="K876" s="25">
        <f t="shared" si="784"/>
        <v>20171.771259384055</v>
      </c>
      <c r="L876" s="25"/>
      <c r="N876" s="25">
        <f>'Combined Retirement'!$C$18/12</f>
        <v>39153.069999999992</v>
      </c>
      <c r="O876" s="25">
        <f t="shared" si="785"/>
        <v>11160.82546143035</v>
      </c>
      <c r="P876" s="25">
        <f t="shared" si="786"/>
        <v>27992.244538569641</v>
      </c>
      <c r="Q876" s="25">
        <f t="array" aca="1" ref="Q876" ca="1">INDEX('Isaac 401k'!L:L,MATCH('Retirement Calculator'!A876,'Isaac 401k'!N:N,0),0)</f>
        <v>1498822.2113564706</v>
      </c>
      <c r="R876" s="25">
        <f t="array" aca="1" ref="R876" ca="1">INDEX('Lorri 401b'!L:L,MATCH('Retirement Calculator'!A876,'Lorri 401b'!N:N,0),0)</f>
        <v>-5676773.1507232189</v>
      </c>
      <c r="S876" s="25">
        <f t="shared" ca="1" si="787"/>
        <v>-4177950.9393667486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3525.4531757812501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7820.4732791855868</v>
      </c>
      <c r="K877" s="25">
        <f t="shared" si="784"/>
        <v>20171.771259384055</v>
      </c>
      <c r="L877" s="25"/>
      <c r="N877" s="25">
        <f>'Combined Retirement'!$C$18/12</f>
        <v>39153.069999999992</v>
      </c>
      <c r="O877" s="25">
        <f t="shared" si="785"/>
        <v>11160.82546143035</v>
      </c>
      <c r="P877" s="25">
        <f t="shared" si="786"/>
        <v>27992.244538569641</v>
      </c>
      <c r="Q877" s="25">
        <f t="array" aca="1" ref="Q877" ca="1">INDEX('Isaac 401k'!L:L,MATCH('Retirement Calculator'!A877,'Isaac 401k'!N:N,0),0)</f>
        <v>1497214.2453192738</v>
      </c>
      <c r="R877" s="25">
        <f t="array" aca="1" ref="R877" ca="1">INDEX('Lorri 401b'!L:L,MATCH('Retirement Calculator'!A877,'Lorri 401b'!N:N,0),0)</f>
        <v>-5720682.1924908636</v>
      </c>
      <c r="S877" s="25">
        <f t="shared" ca="1" si="787"/>
        <v>-4223467.9471715894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3525.4531757812501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7820.4732791855868</v>
      </c>
      <c r="K878" s="25">
        <f t="shared" si="784"/>
        <v>20171.771259384055</v>
      </c>
      <c r="L878" s="25"/>
      <c r="N878" s="25">
        <f>'Combined Retirement'!$C$18/12</f>
        <v>39153.069999999992</v>
      </c>
      <c r="O878" s="25">
        <f t="shared" si="785"/>
        <v>11160.82546143035</v>
      </c>
      <c r="P878" s="25">
        <f t="shared" si="786"/>
        <v>27992.244538569641</v>
      </c>
      <c r="Q878" s="25">
        <f t="array" aca="1" ref="Q878" ca="1">INDEX('Isaac 401k'!L:L,MATCH('Retirement Calculator'!A878,'Isaac 401k'!N:N,0),0)</f>
        <v>1495599.5794235885</v>
      </c>
      <c r="R878" s="25">
        <f t="array" aca="1" ref="R878" ca="1">INDEX('Lorri 401b'!L:L,MATCH('Retirement Calculator'!A878,'Lorri 401b'!N:N,0),0)</f>
        <v>-5764774.1885992074</v>
      </c>
      <c r="S878" s="25">
        <f t="shared" ca="1" si="787"/>
        <v>-4269174.6091756187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3525.4531757812501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7820.4732791855868</v>
      </c>
      <c r="K879" s="25">
        <f t="shared" si="784"/>
        <v>20171.771259384055</v>
      </c>
      <c r="L879" s="25"/>
      <c r="N879" s="25">
        <f>'Combined Retirement'!$C$18/12</f>
        <v>39153.069999999992</v>
      </c>
      <c r="O879" s="25">
        <f t="shared" si="785"/>
        <v>11160.82546143035</v>
      </c>
      <c r="P879" s="25">
        <f t="shared" si="786"/>
        <v>27992.244538569641</v>
      </c>
      <c r="Q879" s="25">
        <f t="array" aca="1" ref="Q879" ca="1">INDEX('Isaac 401k'!L:L,MATCH('Retirement Calculator'!A879,'Isaac 401k'!N:N,0),0)</f>
        <v>1493978.1857533378</v>
      </c>
      <c r="R879" s="25">
        <f t="array" aca="1" ref="R879" ca="1">INDEX('Lorri 401b'!L:L,MATCH('Retirement Calculator'!A879,'Lorri 401b'!N:N,0),0)</f>
        <v>-5809049.9013580028</v>
      </c>
      <c r="S879" s="25">
        <f t="shared" ca="1" si="787"/>
        <v>-4315071.7156046648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3525.4531757812501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7820.4732791855868</v>
      </c>
      <c r="K880" s="25">
        <f t="shared" si="784"/>
        <v>20171.771259384055</v>
      </c>
      <c r="L880" s="25"/>
      <c r="N880" s="25">
        <f>'Combined Retirement'!$C$18/12</f>
        <v>39153.069999999992</v>
      </c>
      <c r="O880" s="25">
        <f t="shared" si="785"/>
        <v>11160.82546143035</v>
      </c>
      <c r="P880" s="25">
        <f t="shared" si="786"/>
        <v>27992.244538569641</v>
      </c>
      <c r="Q880" s="25">
        <f t="array" aca="1" ref="Q880" ca="1">INDEX('Isaac 401k'!L:L,MATCH('Retirement Calculator'!A880,'Isaac 401k'!N:N,0),0)</f>
        <v>1492350.0362761279</v>
      </c>
      <c r="R880" s="25">
        <f t="array" aca="1" ref="R880" ca="1">INDEX('Lorri 401b'!L:L,MATCH('Retirement Calculator'!A880,'Lorri 401b'!N:N,0),0)</f>
        <v>-5853510.0962532926</v>
      </c>
      <c r="S880" s="25">
        <f t="shared" ca="1" si="787"/>
        <v>-4361160.0599771645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3525.4531757812501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7820.4732791855868</v>
      </c>
      <c r="K881" s="25">
        <f t="shared" si="784"/>
        <v>20171.771259384055</v>
      </c>
      <c r="L881" s="25"/>
      <c r="N881" s="25">
        <f>'Combined Retirement'!$C$18/12</f>
        <v>39153.069999999992</v>
      </c>
      <c r="O881" s="25">
        <f t="shared" si="785"/>
        <v>11160.82546143035</v>
      </c>
      <c r="P881" s="25">
        <f t="shared" si="786"/>
        <v>27992.244538569641</v>
      </c>
      <c r="Q881" s="25">
        <f t="array" aca="1" ref="Q881" ca="1">INDEX('Isaac 401k'!L:L,MATCH('Retirement Calculator'!A881,'Isaac 401k'!N:N,0),0)</f>
        <v>1490715.1028427628</v>
      </c>
      <c r="R881" s="25">
        <f t="array" aca="1" ref="R881" ca="1">INDEX('Lorri 401b'!L:L,MATCH('Retirement Calculator'!A881,'Lorri 401b'!N:N,0),0)</f>
        <v>-5898155.5419606464</v>
      </c>
      <c r="S881" s="25">
        <f t="shared" ca="1" si="787"/>
        <v>-4407440.4391178833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3525.4531757812501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7820.4732791855868</v>
      </c>
      <c r="K882" s="25">
        <f t="shared" si="784"/>
        <v>20171.771259384055</v>
      </c>
      <c r="L882" s="25"/>
      <c r="N882" s="25">
        <f>'Combined Retirement'!$C$18/12</f>
        <v>39153.069999999992</v>
      </c>
      <c r="O882" s="25">
        <f t="shared" si="785"/>
        <v>11160.82546143035</v>
      </c>
      <c r="P882" s="25">
        <f t="shared" si="786"/>
        <v>27992.244538569641</v>
      </c>
      <c r="Q882" s="25">
        <f t="array" aca="1" ref="Q882" ca="1">INDEX('Isaac 401k'!L:L,MATCH('Retirement Calculator'!A882,'Isaac 401k'!N:N,0),0)</f>
        <v>1489073.3571867589</v>
      </c>
      <c r="R882" s="25">
        <f t="array" aca="1" ref="R882" ca="1">INDEX('Lorri 401b'!L:L,MATCH('Retirement Calculator'!A882,'Lorri 401b'!N:N,0),0)</f>
        <v>-5942987.0103584472</v>
      </c>
      <c r="S882" s="25">
        <f t="shared" ca="1" si="787"/>
        <v>-4453913.6531716883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3525.4531757812501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7820.4732791855868</v>
      </c>
      <c r="K883" s="25">
        <f t="shared" si="784"/>
        <v>20171.771259384055</v>
      </c>
      <c r="L883" s="25"/>
      <c r="N883" s="25">
        <f>'Combined Retirement'!$C$18/12</f>
        <v>39153.069999999992</v>
      </c>
      <c r="O883" s="25">
        <f t="shared" si="785"/>
        <v>11160.82546143035</v>
      </c>
      <c r="P883" s="25">
        <f t="shared" si="786"/>
        <v>27992.244538569641</v>
      </c>
      <c r="Q883" s="25">
        <f t="array" aca="1" ref="Q883" ca="1">INDEX('Isaac 401k'!L:L,MATCH('Retirement Calculator'!A883,'Isaac 401k'!N:N,0),0)</f>
        <v>1487424.7709238548</v>
      </c>
      <c r="R883" s="25">
        <f t="array" aca="1" ref="R883" ca="1">INDEX('Lorri 401b'!L:L,MATCH('Retirement Calculator'!A883,'Lorri 401b'!N:N,0),0)</f>
        <v>-5988005.2765412387</v>
      </c>
      <c r="S883" s="25">
        <f t="shared" ca="1" si="787"/>
        <v>-4500580.5056173839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3525.4531757812501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7820.4732791855868</v>
      </c>
      <c r="K884" s="25">
        <f t="shared" si="784"/>
        <v>20171.771259384055</v>
      </c>
      <c r="L884" s="25"/>
      <c r="N884" s="25">
        <f>'Combined Retirement'!$C$18/12</f>
        <v>39153.069999999992</v>
      </c>
      <c r="O884" s="25">
        <f t="shared" si="785"/>
        <v>11160.82546143035</v>
      </c>
      <c r="P884" s="25">
        <f t="shared" si="786"/>
        <v>27992.244538569641</v>
      </c>
      <c r="Q884" s="25">
        <f t="array" aca="1" ref="Q884" ca="1">INDEX('Isaac 401k'!L:L,MATCH('Retirement Calculator'!A884,'Isaac 401k'!N:N,0),0)</f>
        <v>1485769.315551522</v>
      </c>
      <c r="R884" s="25">
        <f t="array" aca="1" ref="R884" ca="1">INDEX('Lorri 401b'!L:L,MATCH('Retirement Calculator'!A884,'Lorri 401b'!N:N,0),0)</f>
        <v>-6033211.1188331256</v>
      </c>
      <c r="S884" s="25">
        <f t="shared" ca="1" si="787"/>
        <v>-4547441.8032816034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3525.4531757812501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7820.4732791855868</v>
      </c>
      <c r="K885" s="25">
        <f t="shared" si="784"/>
        <v>20171.771259384055</v>
      </c>
      <c r="L885" s="25"/>
      <c r="N885" s="25">
        <f>'Combined Retirement'!$C$18/12</f>
        <v>39153.069999999992</v>
      </c>
      <c r="O885" s="25">
        <f t="shared" si="785"/>
        <v>11160.82546143035</v>
      </c>
      <c r="P885" s="25">
        <f t="shared" si="786"/>
        <v>27992.244538569641</v>
      </c>
      <c r="Q885" s="25">
        <f t="array" aca="1" ref="Q885" ca="1">INDEX('Isaac 401k'!L:L,MATCH('Retirement Calculator'!A885,'Isaac 401k'!N:N,0),0)</f>
        <v>1484106.962448471</v>
      </c>
      <c r="R885" s="25">
        <f t="array" aca="1" ref="R885" ca="1">INDEX('Lorri 401b'!L:L,MATCH('Retirement Calculator'!A885,'Lorri 401b'!N:N,0),0)</f>
        <v>-6078605.3188012289</v>
      </c>
      <c r="S885" s="25">
        <f t="shared" ca="1" si="787"/>
        <v>-4594498.3563527577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3525.4531757812501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7820.4732791855868</v>
      </c>
      <c r="K886" s="25">
        <f t="shared" si="784"/>
        <v>20171.771259384055</v>
      </c>
      <c r="L886" s="25"/>
      <c r="N886" s="25">
        <f>'Combined Retirement'!$C$18/12</f>
        <v>39153.069999999992</v>
      </c>
      <c r="O886" s="25">
        <f t="shared" si="785"/>
        <v>11160.82546143035</v>
      </c>
      <c r="P886" s="25">
        <f t="shared" si="786"/>
        <v>27992.244538569641</v>
      </c>
      <c r="Q886" s="25">
        <f t="array" aca="1" ref="Q886" ca="1">INDEX('Isaac 401k'!L:L,MATCH('Retirement Calculator'!A886,'Isaac 401k'!N:N,0),0)</f>
        <v>1482437.6828741573</v>
      </c>
      <c r="R886" s="25">
        <f t="array" aca="1" ref="R886" ca="1">INDEX('Lorri 401b'!L:L,MATCH('Retirement Calculator'!A886,'Lorri 401b'!N:N,0),0)</f>
        <v>-6124188.6612691991</v>
      </c>
      <c r="S886" s="25">
        <f t="shared" ca="1" si="787"/>
        <v>-4641750.978395042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3525.4531757812501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7820.4732791855868</v>
      </c>
      <c r="K887" s="25">
        <f t="shared" si="784"/>
        <v>20171.771259384055</v>
      </c>
      <c r="L887" s="25"/>
      <c r="N887" s="25">
        <f>'Combined Retirement'!$C$18/12</f>
        <v>39153.069999999992</v>
      </c>
      <c r="O887" s="25">
        <f t="shared" si="785"/>
        <v>11160.82546143035</v>
      </c>
      <c r="P887" s="25">
        <f t="shared" si="786"/>
        <v>27992.244538569641</v>
      </c>
      <c r="Q887" s="25">
        <f t="array" aca="1" ref="Q887" ca="1">INDEX('Isaac 401k'!L:L,MATCH('Retirement Calculator'!A887,'Isaac 401k'!N:N,0),0)</f>
        <v>1480761.4479682841</v>
      </c>
      <c r="R887" s="25">
        <f t="array" aca="1" ref="R887" ca="1">INDEX('Lorri 401b'!L:L,MATCH('Retirement Calculator'!A887,'Lorri 401b'!N:N,0),0)</f>
        <v>-6169961.9343307856</v>
      </c>
      <c r="S887" s="25">
        <f t="shared" ca="1" si="787"/>
        <v>-4689200.486362502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3525.4531757812501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7820.4732791855868</v>
      </c>
      <c r="K888" s="25">
        <f t="shared" si="784"/>
        <v>20171.771259384055</v>
      </c>
      <c r="L888" s="25"/>
      <c r="N888" s="25">
        <f>'Combined Retirement'!$C$18/12</f>
        <v>39153.069999999992</v>
      </c>
      <c r="O888" s="25">
        <f t="shared" si="785"/>
        <v>11160.82546143035</v>
      </c>
      <c r="P888" s="25">
        <f t="shared" si="786"/>
        <v>27992.244538569641</v>
      </c>
      <c r="Q888" s="25">
        <f t="array" aca="1" ref="Q888" ca="1">INDEX('Isaac 401k'!L:L,MATCH('Retirement Calculator'!A888,'Isaac 401k'!N:N,0),0)</f>
        <v>1479078.2287503032</v>
      </c>
      <c r="R888" s="25">
        <f t="array" aca="1" ref="R888" ca="1">INDEX('Lorri 401b'!L:L,MATCH('Retirement Calculator'!A888,'Lorri 401b'!N:N,0),0)</f>
        <v>-6215925.9293634621</v>
      </c>
      <c r="S888" s="25">
        <f t="shared" ca="1" si="787"/>
        <v>-4736847.7006131588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3525.4531757812501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7820.4732791855868</v>
      </c>
      <c r="K889" s="25">
        <f t="shared" si="784"/>
        <v>20171.771259384055</v>
      </c>
      <c r="L889" s="25"/>
      <c r="N889" s="25">
        <f>'Combined Retirement'!$C$18/12</f>
        <v>39153.069999999992</v>
      </c>
      <c r="O889" s="25">
        <f t="shared" si="785"/>
        <v>11160.82546143035</v>
      </c>
      <c r="P889" s="25">
        <f t="shared" si="786"/>
        <v>27992.244538569641</v>
      </c>
      <c r="Q889" s="25">
        <f t="array" aca="1" ref="Q889" ca="1">INDEX('Isaac 401k'!L:L,MATCH('Retirement Calculator'!A889,'Isaac 401k'!N:N,0),0)</f>
        <v>1477387.9961189139</v>
      </c>
      <c r="R889" s="25">
        <f t="array" aca="1" ref="R889" ca="1">INDEX('Lorri 401b'!L:L,MATCH('Retirement Calculator'!A889,'Lorri 401b'!N:N,0),0)</f>
        <v>-6262081.4410421085</v>
      </c>
      <c r="S889" s="25">
        <f t="shared" ca="1" si="787"/>
        <v>-4784693.4449231941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3525.4531757812501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7820.4732791855868</v>
      </c>
      <c r="K890" s="25">
        <f t="shared" si="784"/>
        <v>20171.771259384055</v>
      </c>
      <c r="L890" s="25"/>
      <c r="N890" s="25">
        <f>'Combined Retirement'!$C$18/12</f>
        <v>39153.069999999992</v>
      </c>
      <c r="O890" s="25">
        <f t="shared" si="785"/>
        <v>11160.82546143035</v>
      </c>
      <c r="P890" s="25">
        <f t="shared" si="786"/>
        <v>27992.244538569641</v>
      </c>
      <c r="Q890" s="25">
        <f t="array" aca="1" ref="Q890" ca="1">INDEX('Isaac 401k'!L:L,MATCH('Retirement Calculator'!A890,'Isaac 401k'!N:N,0),0)</f>
        <v>1475690.7208515606</v>
      </c>
      <c r="R890" s="25">
        <f t="array" aca="1" ref="R890" ca="1">INDEX('Lorri 401b'!L:L,MATCH('Retirement Calculator'!A890,'Lorri 401b'!N:N,0),0)</f>
        <v>-6308429.2673527487</v>
      </c>
      <c r="S890" s="25">
        <f t="shared" ca="1" si="787"/>
        <v>-4832738.5465011876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3525.4531757812501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7820.4732791855868</v>
      </c>
      <c r="K891" s="25">
        <f t="shared" si="784"/>
        <v>20171.771259384055</v>
      </c>
      <c r="L891" s="25"/>
      <c r="N891" s="25">
        <f>'Combined Retirement'!$C$18/12</f>
        <v>39153.069999999992</v>
      </c>
      <c r="O891" s="25">
        <f t="shared" si="785"/>
        <v>11160.82546143035</v>
      </c>
      <c r="P891" s="25">
        <f t="shared" si="786"/>
        <v>27992.244538569641</v>
      </c>
      <c r="Q891" s="25">
        <f t="array" aca="1" ref="Q891" ca="1">INDEX('Isaac 401k'!L:L,MATCH('Retirement Calculator'!A891,'Isaac 401k'!N:N,0),0)</f>
        <v>1473986.3736039265</v>
      </c>
      <c r="R891" s="25">
        <f t="array" aca="1" ref="R891" ca="1">INDEX('Lorri 401b'!L:L,MATCH('Retirement Calculator'!A891,'Lorri 401b'!N:N,0),0)</f>
        <v>-6354970.2096063504</v>
      </c>
      <c r="S891" s="25">
        <f t="shared" ca="1" si="787"/>
        <v>-4880983.8360024244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3525.4531757812501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7820.4732791855868</v>
      </c>
      <c r="K892" s="25">
        <f t="shared" si="784"/>
        <v>20171.771259384055</v>
      </c>
      <c r="L892" s="25"/>
      <c r="N892" s="25">
        <f>'Combined Retirement'!$C$18/12</f>
        <v>39153.069999999992</v>
      </c>
      <c r="O892" s="25">
        <f t="shared" si="785"/>
        <v>11160.82546143035</v>
      </c>
      <c r="P892" s="25">
        <f t="shared" si="786"/>
        <v>27992.244538569641</v>
      </c>
      <c r="Q892" s="25">
        <f t="array" aca="1" ref="Q892" ca="1">INDEX('Isaac 401k'!L:L,MATCH('Retirement Calculator'!A892,'Isaac 401k'!N:N,0),0)</f>
        <v>1472274.9249094273</v>
      </c>
      <c r="R892" s="25">
        <f t="array" aca="1" ref="R892" ca="1">INDEX('Lorri 401b'!L:L,MATCH('Retirement Calculator'!A892,'Lorri 401b'!N:N,0),0)</f>
        <v>-6401705.0724526756</v>
      </c>
      <c r="S892" s="25">
        <f t="shared" ca="1" si="787"/>
        <v>-4929430.1475432478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3525.4531757812501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7820.4732791855868</v>
      </c>
      <c r="K893" s="25">
        <f t="shared" si="784"/>
        <v>20171.771259384055</v>
      </c>
      <c r="L893" s="25"/>
      <c r="N893" s="25">
        <f>'Combined Retirement'!$C$18/12</f>
        <v>39153.069999999992</v>
      </c>
      <c r="O893" s="25">
        <f t="shared" si="785"/>
        <v>11160.82546143035</v>
      </c>
      <c r="P893" s="25">
        <f t="shared" si="786"/>
        <v>27992.244538569641</v>
      </c>
      <c r="Q893" s="25">
        <f t="array" aca="1" ref="Q893" ca="1">INDEX('Isaac 401k'!L:L,MATCH('Retirement Calculator'!A893,'Isaac 401k'!N:N,0),0)</f>
        <v>1470556.345178701</v>
      </c>
      <c r="R893" s="25">
        <f t="array" aca="1" ref="R893" ca="1">INDEX('Lorri 401b'!L:L,MATCH('Retirement Calculator'!A893,'Lorri 401b'!N:N,0),0)</f>
        <v>-6448634.6638941932</v>
      </c>
      <c r="S893" s="25">
        <f t="shared" ca="1" si="787"/>
        <v>-4978078.3187154923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3525.4531757812501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7820.4732791855868</v>
      </c>
      <c r="K894" s="25">
        <f t="shared" si="784"/>
        <v>20171.771259384055</v>
      </c>
      <c r="L894" s="25"/>
      <c r="N894" s="25">
        <f>'Combined Retirement'!$C$18/12</f>
        <v>39153.069999999992</v>
      </c>
      <c r="O894" s="25">
        <f t="shared" si="785"/>
        <v>11160.82546143035</v>
      </c>
      <c r="P894" s="25">
        <f t="shared" si="786"/>
        <v>27992.244538569641</v>
      </c>
      <c r="Q894" s="25">
        <f t="array" aca="1" ref="Q894" ca="1">INDEX('Isaac 401k'!L:L,MATCH('Retirement Calculator'!A894,'Isaac 401k'!N:N,0),0)</f>
        <v>1468830.6046990966</v>
      </c>
      <c r="R894" s="25">
        <f t="array" aca="1" ref="R894" ca="1">INDEX('Lorri 401b'!L:L,MATCH('Retirement Calculator'!A894,'Lorri 401b'!N:N,0),0)</f>
        <v>-6495759.7953000506</v>
      </c>
      <c r="S894" s="25">
        <f t="shared" ca="1" si="787"/>
        <v>-5026929.190600954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3525.4531757812501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7820.4732791855868</v>
      </c>
      <c r="K895" s="25">
        <f t="shared" si="784"/>
        <v>20171.771259384055</v>
      </c>
      <c r="L895" s="25"/>
      <c r="N895" s="25">
        <f>'Combined Retirement'!$C$18/12</f>
        <v>39153.069999999992</v>
      </c>
      <c r="O895" s="25">
        <f t="shared" si="785"/>
        <v>11160.82546143035</v>
      </c>
      <c r="P895" s="25">
        <f t="shared" si="786"/>
        <v>27992.244538569641</v>
      </c>
      <c r="Q895" s="25">
        <f t="array" aca="1" ref="Q895" ca="1">INDEX('Isaac 401k'!L:L,MATCH('Retirement Calculator'!A895,'Isaac 401k'!N:N,0),0)</f>
        <v>1467097.6736341608</v>
      </c>
      <c r="R895" s="25">
        <f t="array" aca="1" ref="R895" ca="1">INDEX('Lorri 401b'!L:L,MATCH('Retirement Calculator'!A895,'Lorri 401b'!N:N,0),0)</f>
        <v>-6543081.2814200995</v>
      </c>
      <c r="S895" s="25">
        <f t="shared" ca="1" si="787"/>
        <v>-5075983.6077859383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3525.4531757812501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7820.4732791855868</v>
      </c>
      <c r="K896" s="25">
        <f t="shared" si="784"/>
        <v>20171.771259384055</v>
      </c>
      <c r="L896" s="25"/>
      <c r="N896" s="25">
        <f>'Combined Retirement'!$C$18/12</f>
        <v>39153.069999999992</v>
      </c>
      <c r="O896" s="25">
        <f t="shared" si="785"/>
        <v>11160.82546143035</v>
      </c>
      <c r="P896" s="25">
        <f t="shared" si="786"/>
        <v>27992.244538569641</v>
      </c>
      <c r="Q896" s="25">
        <f t="array" aca="1" ref="Q896" ca="1">INDEX('Isaac 401k'!L:L,MATCH('Retirement Calculator'!A896,'Isaac 401k'!N:N,0),0)</f>
        <v>1465357.5220231209</v>
      </c>
      <c r="R896" s="25">
        <f t="array" aca="1" ref="R896" ca="1">INDEX('Lorri 401b'!L:L,MATCH('Retirement Calculator'!A896,'Lorri 401b'!N:N,0),0)</f>
        <v>-6590599.9403989818</v>
      </c>
      <c r="S896" s="25">
        <f t="shared" ca="1" si="787"/>
        <v>-5125242.4183758609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3525.4531757812501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7820.4732791855868</v>
      </c>
      <c r="K897" s="25">
        <f t="shared" si="784"/>
        <v>20171.771259384055</v>
      </c>
      <c r="L897" s="25"/>
      <c r="N897" s="25">
        <f>'Combined Retirement'!$C$18/12</f>
        <v>39153.069999999992</v>
      </c>
      <c r="O897" s="25">
        <f t="shared" si="785"/>
        <v>11160.82546143035</v>
      </c>
      <c r="P897" s="25">
        <f t="shared" si="786"/>
        <v>27992.244538569641</v>
      </c>
      <c r="Q897" s="25">
        <f t="array" aca="1" ref="Q897" ca="1">INDEX('Isaac 401k'!L:L,MATCH('Retirement Calculator'!A897,'Isaac 401k'!N:N,0),0)</f>
        <v>1463610.1197803684</v>
      </c>
      <c r="R897" s="25">
        <f t="array" aca="1" ref="R897" ca="1">INDEX('Lorri 401b'!L:L,MATCH('Retirement Calculator'!A897,'Lorri 401b'!N:N,0),0)</f>
        <v>-6638316.593790276</v>
      </c>
      <c r="S897" s="25">
        <f t="shared" ca="1" si="787"/>
        <v>-5174706.4740099078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3525.4531757812501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7820.4732791855868</v>
      </c>
      <c r="K898" s="25">
        <f t="shared" si="784"/>
        <v>20171.771259384055</v>
      </c>
      <c r="L898" s="25"/>
      <c r="N898" s="25">
        <f>'Combined Retirement'!$C$18/12</f>
        <v>39153.069999999992</v>
      </c>
      <c r="O898" s="25">
        <f t="shared" si="785"/>
        <v>11160.82546143035</v>
      </c>
      <c r="P898" s="25">
        <f t="shared" si="786"/>
        <v>27992.244538569641</v>
      </c>
      <c r="Q898" s="25">
        <f t="array" aca="1" ref="Q898" ca="1">INDEX('Isaac 401k'!L:L,MATCH('Retirement Calculator'!A898,'Isaac 401k'!N:N,0),0)</f>
        <v>1461855.4366949378</v>
      </c>
      <c r="R898" s="25">
        <f t="array" aca="1" ref="R898" ca="1">INDEX('Lorri 401b'!L:L,MATCH('Retirement Calculator'!A898,'Lorri 401b'!N:N,0),0)</f>
        <v>-6686232.0665707001</v>
      </c>
      <c r="S898" s="25">
        <f t="shared" ca="1" si="787"/>
        <v>-5224376.6298757624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3525.4531757812501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7820.4732791855868</v>
      </c>
      <c r="K899" s="25">
        <f t="shared" si="784"/>
        <v>20171.771259384055</v>
      </c>
      <c r="L899" s="25"/>
      <c r="N899" s="25">
        <f>'Combined Retirement'!$C$18/12</f>
        <v>39153.069999999992</v>
      </c>
      <c r="O899" s="25">
        <f t="shared" si="785"/>
        <v>11160.82546143035</v>
      </c>
      <c r="P899" s="25">
        <f t="shared" si="786"/>
        <v>27992.244538569641</v>
      </c>
      <c r="Q899" s="25">
        <f t="array" aca="1" ref="Q899" ca="1">INDEX('Isaac 401k'!L:L,MATCH('Retirement Calculator'!A899,'Isaac 401k'!N:N,0),0)</f>
        <v>1460093.4424299845</v>
      </c>
      <c r="R899" s="25">
        <f t="array" aca="1" ref="R899" ca="1">INDEX('Lorri 401b'!L:L,MATCH('Retirement Calculator'!A899,'Lorri 401b'!N:N,0),0)</f>
        <v>-6734347.1871543759</v>
      </c>
      <c r="S899" s="25">
        <f t="shared" ca="1" si="787"/>
        <v>-5274253.744724391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3525.4531757812501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7820.4732791855868</v>
      </c>
      <c r="K900" s="25">
        <f t="shared" si="784"/>
        <v>20171.771259384055</v>
      </c>
      <c r="L900" s="25"/>
      <c r="N900" s="25">
        <f>'Combined Retirement'!$C$18/12</f>
        <v>39153.069999999992</v>
      </c>
      <c r="O900" s="25">
        <f t="shared" si="785"/>
        <v>11160.82546143035</v>
      </c>
      <c r="P900" s="25">
        <f t="shared" si="786"/>
        <v>27992.244538569641</v>
      </c>
      <c r="Q900" s="25">
        <f t="array" aca="1" ref="Q900" ca="1">INDEX('Isaac 401k'!L:L,MATCH('Retirement Calculator'!A900,'Isaac 401k'!N:N,0),0)</f>
        <v>1458324.1065222605</v>
      </c>
      <c r="R900" s="25">
        <f t="array" aca="1" ref="R900" ca="1">INDEX('Lorri 401b'!L:L,MATCH('Retirement Calculator'!A900,'Lorri 401b'!N:N,0),0)</f>
        <v>-6782662.7874071505</v>
      </c>
      <c r="S900" s="25">
        <f t="shared" ca="1" si="787"/>
        <v>-5324338.6808848903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3525.4531757812501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7820.4732791855868</v>
      </c>
      <c r="K901" s="25">
        <f t="shared" si="784"/>
        <v>20171.771259384055</v>
      </c>
      <c r="L901" s="25"/>
      <c r="N901" s="25">
        <f>'Combined Retirement'!$C$18/12</f>
        <v>39153.069999999992</v>
      </c>
      <c r="O901" s="25">
        <f t="shared" si="785"/>
        <v>11160.82546143035</v>
      </c>
      <c r="P901" s="25">
        <f t="shared" si="786"/>
        <v>27992.244538569641</v>
      </c>
      <c r="Q901" s="25">
        <f t="array" aca="1" ref="Q901" ca="1">INDEX('Isaac 401k'!L:L,MATCH('Retirement Calculator'!A901,'Isaac 401k'!N:N,0),0)</f>
        <v>1456547.3983815876</v>
      </c>
      <c r="R901" s="25">
        <f t="array" aca="1" ref="R901" ca="1">INDEX('Lorri 401b'!L:L,MATCH('Retirement Calculator'!A901,'Lorri 401b'!N:N,0),0)</f>
        <v>-6831179.7026609788</v>
      </c>
      <c r="S901" s="25">
        <f t="shared" ca="1" si="787"/>
        <v>-5374632.3042793907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3525.4531757812501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7820.4732791855868</v>
      </c>
      <c r="K902" s="25">
        <f t="shared" si="784"/>
        <v>20171.771259384055</v>
      </c>
      <c r="L902" s="25"/>
      <c r="N902" s="25">
        <f>'Combined Retirement'!$C$18/12</f>
        <v>39153.069999999992</v>
      </c>
      <c r="O902" s="25">
        <f t="shared" si="785"/>
        <v>11160.82546143035</v>
      </c>
      <c r="P902" s="25">
        <f t="shared" si="786"/>
        <v>27992.244538569641</v>
      </c>
      <c r="Q902" s="25">
        <f t="array" aca="1" ref="Q902" ca="1">INDEX('Isaac 401k'!L:L,MATCH('Retirement Calculator'!A902,'Isaac 401k'!N:N,0),0)</f>
        <v>1454763.2872903286</v>
      </c>
      <c r="R902" s="25">
        <f t="array" aca="1" ref="R902" ca="1">INDEX('Lorri 401b'!L:L,MATCH('Retirement Calculator'!A902,'Lorri 401b'!N:N,0),0)</f>
        <v>-6879898.7717283648</v>
      </c>
      <c r="S902" s="25">
        <f t="shared" ca="1" si="787"/>
        <v>-5425135.4844380356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3525.4531757812501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7820.4732791855868</v>
      </c>
      <c r="K903" s="25">
        <f t="shared" si="784"/>
        <v>20171.771259384055</v>
      </c>
      <c r="L903" s="25"/>
      <c r="N903" s="25">
        <f>'Combined Retirement'!$C$18/12</f>
        <v>39153.069999999992</v>
      </c>
      <c r="O903" s="25">
        <f t="shared" si="785"/>
        <v>11160.82546143035</v>
      </c>
      <c r="P903" s="25">
        <f t="shared" si="786"/>
        <v>27992.244538569641</v>
      </c>
      <c r="Q903" s="25">
        <f t="array" aca="1" ref="Q903" ca="1">INDEX('Isaac 401k'!L:L,MATCH('Retirement Calculator'!A903,'Isaac 401k'!N:N,0),0)</f>
        <v>1452971.7424028562</v>
      </c>
      <c r="R903" s="25">
        <f t="array" aca="1" ref="R903" ca="1">INDEX('Lorri 401b'!L:L,MATCH('Retirement Calculator'!A903,'Lorri 401b'!N:N,0),0)</f>
        <v>-6928820.8369168648</v>
      </c>
      <c r="S903" s="25">
        <f t="shared" ca="1" si="787"/>
        <v>-5475849.0945140086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3525.4531757812501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7820.4732791855868</v>
      </c>
      <c r="K904" s="25">
        <f t="shared" si="784"/>
        <v>20171.771259384055</v>
      </c>
      <c r="L904" s="25"/>
      <c r="N904" s="25">
        <f>'Combined Retirement'!$C$18/12</f>
        <v>39153.069999999992</v>
      </c>
      <c r="O904" s="25">
        <f t="shared" si="785"/>
        <v>11160.82546143035</v>
      </c>
      <c r="P904" s="25">
        <f t="shared" si="786"/>
        <v>27992.244538569641</v>
      </c>
      <c r="Q904" s="25">
        <f t="array" aca="1" ref="Q904" ca="1">INDEX('Isaac 401k'!L:L,MATCH('Retirement Calculator'!A904,'Isaac 401k'!N:N,0),0)</f>
        <v>1451172.7327450193</v>
      </c>
      <c r="R904" s="25">
        <f t="array" aca="1" ref="R904" ca="1">INDEX('Lorri 401b'!L:L,MATCH('Retirement Calculator'!A904,'Lorri 401b'!N:N,0),0)</f>
        <v>-6977946.7440436501</v>
      </c>
      <c r="S904" s="25">
        <f t="shared" ca="1" si="787"/>
        <v>-5526774.0112986304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3525.4531757812501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7820.4732791855868</v>
      </c>
      <c r="K905" s="25">
        <f t="shared" si="784"/>
        <v>20171.771259384055</v>
      </c>
      <c r="L905" s="25"/>
      <c r="N905" s="25">
        <f>'Combined Retirement'!$C$18/12</f>
        <v>39153.069999999992</v>
      </c>
      <c r="O905" s="25">
        <f t="shared" si="785"/>
        <v>11160.82546143035</v>
      </c>
      <c r="P905" s="25">
        <f t="shared" si="786"/>
        <v>27992.244538569641</v>
      </c>
      <c r="Q905" s="25">
        <f t="array" aca="1" ref="Q905" ca="1">INDEX('Isaac 401k'!L:L,MATCH('Retirement Calculator'!A905,'Isaac 401k'!N:N,0),0)</f>
        <v>1449366.2272136079</v>
      </c>
      <c r="R905" s="25">
        <f t="array" aca="1" ref="R905" ca="1">INDEX('Lorri 401b'!L:L,MATCH('Retirement Calculator'!A905,'Lorri 401b'!N:N,0),0)</f>
        <v>-7027277.3424501307</v>
      </c>
      <c r="S905" s="25">
        <f t="shared" ca="1" si="787"/>
        <v>-5577911.1152365226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3525.4531757812501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7820.4732791855868</v>
      </c>
      <c r="K906" s="25">
        <f t="shared" si="784"/>
        <v>20171.771259384055</v>
      </c>
      <c r="L906" s="25"/>
      <c r="N906" s="25">
        <f>'Combined Retirement'!$C$18/12</f>
        <v>39153.069999999992</v>
      </c>
      <c r="O906" s="25">
        <f t="shared" si="785"/>
        <v>11160.82546143035</v>
      </c>
      <c r="P906" s="25">
        <f t="shared" si="786"/>
        <v>27992.244538569641</v>
      </c>
      <c r="Q906" s="25">
        <f t="array" aca="1" ref="Q906" ca="1">INDEX('Isaac 401k'!L:L,MATCH('Retirement Calculator'!A906,'Isaac 401k'!N:N,0),0)</f>
        <v>1447552.1945758157</v>
      </c>
      <c r="R906" s="25">
        <f t="array" aca="1" ref="R906" ca="1">INDEX('Lorri 401b'!L:L,MATCH('Retirement Calculator'!A906,'Lorri 401b'!N:N,0),0)</f>
        <v>-7076813.4850166375</v>
      </c>
      <c r="S906" s="25">
        <f t="shared" ca="1" si="787"/>
        <v>-5629261.290440822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3525.4531757812501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7820.4732791855868</v>
      </c>
      <c r="K907" s="25">
        <f t="shared" si="784"/>
        <v>20171.771259384055</v>
      </c>
      <c r="L907" s="25"/>
      <c r="N907" s="25">
        <f>'Combined Retirement'!$C$18/12</f>
        <v>39153.069999999992</v>
      </c>
      <c r="O907" s="25">
        <f t="shared" si="785"/>
        <v>11160.82546143035</v>
      </c>
      <c r="P907" s="25">
        <f t="shared" si="786"/>
        <v>27992.244538569641</v>
      </c>
      <c r="Q907" s="25">
        <f t="array" aca="1" ref="Q907" ca="1">INDEX('Isaac 401k'!L:L,MATCH('Retirement Calculator'!A907,'Isaac 401k'!N:N,0),0)</f>
        <v>1445730.6034686994</v>
      </c>
      <c r="R907" s="25">
        <f t="array" aca="1" ref="R907" ca="1">INDEX('Lorri 401b'!L:L,MATCH('Retirement Calculator'!A907,'Lorri 401b'!N:N,0),0)</f>
        <v>-7126556.0281771719</v>
      </c>
      <c r="S907" s="25">
        <f t="shared" ca="1" si="787"/>
        <v>-5680825.4247084726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3525.4531757812501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7820.4732791855868</v>
      </c>
      <c r="K908" s="25">
        <f t="shared" si="784"/>
        <v>20171.771259384055</v>
      </c>
      <c r="L908" s="25"/>
      <c r="N908" s="25">
        <f>'Combined Retirement'!$C$18/12</f>
        <v>39153.069999999992</v>
      </c>
      <c r="O908" s="25">
        <f t="shared" si="785"/>
        <v>11160.82546143035</v>
      </c>
      <c r="P908" s="25">
        <f t="shared" si="786"/>
        <v>27992.244538569641</v>
      </c>
      <c r="Q908" s="25">
        <f t="array" aca="1" ref="Q908" ca="1">INDEX('Isaac 401k'!L:L,MATCH('Retirement Calculator'!A908,'Isaac 401k'!N:N,0),0)</f>
        <v>1443901.4223986368</v>
      </c>
      <c r="R908" s="25">
        <f t="array" aca="1" ref="R908" ca="1">INDEX('Lorri 401b'!L:L,MATCH('Retirement Calculator'!A908,'Lorri 401b'!N:N,0),0)</f>
        <v>-7176505.8319342081</v>
      </c>
      <c r="S908" s="25">
        <f t="shared" ca="1" si="787"/>
        <v>-5732604.409535571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3525.4531757812501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7820.4732791855868</v>
      </c>
      <c r="K909" s="25">
        <f t="shared" si="784"/>
        <v>20171.771259384055</v>
      </c>
      <c r="L909" s="25"/>
      <c r="N909" s="25">
        <f>'Combined Retirement'!$C$18/12</f>
        <v>39153.069999999992</v>
      </c>
      <c r="O909" s="25">
        <f t="shared" si="785"/>
        <v>11160.82546143035</v>
      </c>
      <c r="P909" s="25">
        <f t="shared" si="786"/>
        <v>27992.244538569641</v>
      </c>
      <c r="Q909" s="25">
        <f t="array" aca="1" ref="Q909" ca="1">INDEX('Isaac 401k'!L:L,MATCH('Retirement Calculator'!A909,'Isaac 401k'!N:N,0),0)</f>
        <v>1442064.6197407823</v>
      </c>
      <c r="R909" s="25">
        <f t="array" aca="1" ref="R909" ca="1">INDEX('Lorri 401b'!L:L,MATCH('Retirement Calculator'!A909,'Lorri 401b'!N:N,0),0)</f>
        <v>-7226663.7598735653</v>
      </c>
      <c r="S909" s="25">
        <f t="shared" ca="1" si="787"/>
        <v>-5784599.140132783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3525.4531757812501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7820.4732791855868</v>
      </c>
      <c r="K910" s="25">
        <f t="shared" si="784"/>
        <v>20171.771259384055</v>
      </c>
      <c r="L910" s="25"/>
      <c r="N910" s="25">
        <f>'Combined Retirement'!$C$18/12</f>
        <v>39153.069999999992</v>
      </c>
      <c r="O910" s="25">
        <f t="shared" si="785"/>
        <v>11160.82546143035</v>
      </c>
      <c r="P910" s="25">
        <f t="shared" si="786"/>
        <v>27992.244538569641</v>
      </c>
      <c r="Q910" s="25">
        <f t="array" aca="1" ref="Q910" ca="1">INDEX('Isaac 401k'!L:L,MATCH('Retirement Calculator'!A910,'Isaac 401k'!N:N,0),0)</f>
        <v>1440220.1637385201</v>
      </c>
      <c r="R910" s="25">
        <f t="array" aca="1" ref="R910" ca="1">INDEX('Lorri 401b'!L:L,MATCH('Retirement Calculator'!A910,'Lorri 401b'!N:N,0),0)</f>
        <v>-7277030.6791793369</v>
      </c>
      <c r="S910" s="25">
        <f t="shared" ca="1" si="787"/>
        <v>-5836810.515440817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3525.4531757812501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7820.4732791855868</v>
      </c>
      <c r="K911" s="25">
        <f t="shared" si="784"/>
        <v>20171.771259384055</v>
      </c>
      <c r="L911" s="25"/>
      <c r="N911" s="25">
        <f>'Combined Retirement'!$C$18/12</f>
        <v>39153.069999999992</v>
      </c>
      <c r="O911" s="25">
        <f t="shared" si="785"/>
        <v>11160.82546143035</v>
      </c>
      <c r="P911" s="25">
        <f t="shared" si="786"/>
        <v>27992.244538569641</v>
      </c>
      <c r="Q911" s="25">
        <f t="array" aca="1" ref="Q911" ca="1">INDEX('Isaac 401k'!L:L,MATCH('Retirement Calculator'!A911,'Isaac 401k'!N:N,0),0)</f>
        <v>1438368.022502915</v>
      </c>
      <c r="R911" s="25">
        <f t="array" aca="1" ref="R911" ca="1">INDEX('Lorri 401b'!L:L,MATCH('Retirement Calculator'!A911,'Lorri 401b'!N:N,0),0)</f>
        <v>-7327607.4606488822</v>
      </c>
      <c r="S911" s="25">
        <f t="shared" ca="1" si="787"/>
        <v>-5889239.4381459672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3525.4531757812501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7820.4732791855868</v>
      </c>
      <c r="K912" s="25">
        <f t="shared" si="784"/>
        <v>20171.771259384055</v>
      </c>
      <c r="L912" s="25"/>
      <c r="N912" s="25">
        <f>'Combined Retirement'!$C$18/12</f>
        <v>39153.069999999992</v>
      </c>
      <c r="O912" s="25">
        <f t="shared" si="785"/>
        <v>11160.82546143035</v>
      </c>
      <c r="P912" s="25">
        <f t="shared" si="786"/>
        <v>27992.244538569641</v>
      </c>
      <c r="Q912" s="25">
        <f t="array" aca="1" ref="Q912" ca="1">INDEX('Isaac 401k'!L:L,MATCH('Retirement Calculator'!A912,'Isaac 401k'!N:N,0),0)</f>
        <v>1436508.1640121615</v>
      </c>
      <c r="R912" s="25">
        <f t="array" aca="1" ref="R912" ca="1">INDEX('Lorri 401b'!L:L,MATCH('Retirement Calculator'!A912,'Lorri 401b'!N:N,0),0)</f>
        <v>-7378394.9787078844</v>
      </c>
      <c r="S912" s="25">
        <f t="shared" ca="1" si="787"/>
        <v>-5941886.8146957234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3525.4531757812501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7820.4732791855868</v>
      </c>
      <c r="K913" s="25">
        <f t="shared" si="784"/>
        <v>20171.771259384055</v>
      </c>
      <c r="L913" s="25"/>
      <c r="N913" s="25">
        <f>'Combined Retirement'!$C$18/12</f>
        <v>39153.069999999992</v>
      </c>
      <c r="O913" s="25">
        <f t="shared" si="785"/>
        <v>11160.82546143035</v>
      </c>
      <c r="P913" s="25">
        <f t="shared" si="786"/>
        <v>27992.244538569641</v>
      </c>
      <c r="Q913" s="25">
        <f t="array" aca="1" ref="Q913" ca="1">INDEX('Isaac 401k'!L:L,MATCH('Retirement Calculator'!A913,'Isaac 401k'!N:N,0),0)</f>
        <v>1434640.55611103</v>
      </c>
      <c r="R913" s="25">
        <f t="array" aca="1" ref="R913" ca="1">INDEX('Lorri 401b'!L:L,MATCH('Retirement Calculator'!A913,'Lorri 401b'!N:N,0),0)</f>
        <v>-7429394.1114254659</v>
      </c>
      <c r="S913" s="25">
        <f t="shared" ca="1" si="787"/>
        <v>-5994753.5553144356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3525.4531757812501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7820.4732791855868</v>
      </c>
      <c r="K914" s="25">
        <f t="shared" si="784"/>
        <v>20171.771259384055</v>
      </c>
      <c r="L914" s="25"/>
      <c r="N914" s="25">
        <f>'Combined Retirement'!$C$18/12</f>
        <v>39153.069999999992</v>
      </c>
      <c r="O914" s="25">
        <f t="shared" si="785"/>
        <v>11160.82546143035</v>
      </c>
      <c r="P914" s="25">
        <f t="shared" si="786"/>
        <v>27992.244538569641</v>
      </c>
      <c r="Q914" s="25">
        <f t="array" aca="1" ref="Q914" ca="1">INDEX('Isaac 401k'!L:L,MATCH('Retirement Calculator'!A914,'Isaac 401k'!N:N,0),0)</f>
        <v>1432765.1665103105</v>
      </c>
      <c r="R914" s="25">
        <f t="array" aca="1" ref="R914" ca="1">INDEX('Lorri 401b'!L:L,MATCH('Retirement Calculator'!A914,'Lorri 401b'!N:N,0),0)</f>
        <v>-7480605.7405293705</v>
      </c>
      <c r="S914" s="25">
        <f t="shared" ca="1" si="787"/>
        <v>-6047840.5740190595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3525.4531757812501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7820.4732791855868</v>
      </c>
      <c r="K915" s="25">
        <f t="shared" si="784"/>
        <v>20171.771259384055</v>
      </c>
      <c r="L915" s="25"/>
      <c r="N915" s="25">
        <f>'Combined Retirement'!$C$18/12</f>
        <v>39153.069999999992</v>
      </c>
      <c r="O915" s="25">
        <f t="shared" si="785"/>
        <v>11160.82546143035</v>
      </c>
      <c r="P915" s="25">
        <f t="shared" si="786"/>
        <v>27992.244538569641</v>
      </c>
      <c r="Q915" s="25">
        <f t="array" aca="1" ref="Q915" ca="1">INDEX('Isaac 401k'!L:L,MATCH('Retirement Calculator'!A915,'Isaac 401k'!N:N,0),0)</f>
        <v>1430881.9627862545</v>
      </c>
      <c r="R915" s="25">
        <f t="array" aca="1" ref="R915" ca="1">INDEX('Lorri 401b'!L:L,MATCH('Retirement Calculator'!A915,'Lorri 401b'!N:N,0),0)</f>
        <v>-7532030.7514212076</v>
      </c>
      <c r="S915" s="25">
        <f t="shared" ca="1" si="787"/>
        <v>-6101148.7886349531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3525.4531757812501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7820.4732791855868</v>
      </c>
      <c r="K916" s="25">
        <f t="shared" si="784"/>
        <v>20171.771259384055</v>
      </c>
      <c r="L916" s="25"/>
      <c r="N916" s="25">
        <f>'Combined Retirement'!$C$18/12</f>
        <v>39153.069999999992</v>
      </c>
      <c r="O916" s="25">
        <f t="shared" si="785"/>
        <v>11160.82546143035</v>
      </c>
      <c r="P916" s="25">
        <f t="shared" si="786"/>
        <v>27992.244538569641</v>
      </c>
      <c r="Q916" s="25">
        <f t="array" aca="1" ref="Q916" ca="1">INDEX('Isaac 401k'!L:L,MATCH('Retirement Calculator'!A916,'Isaac 401k'!N:N,0),0)</f>
        <v>1428990.912380015</v>
      </c>
      <c r="R916" s="25">
        <f t="array" aca="1" ref="R916" ca="1">INDEX('Lorri 401b'!L:L,MATCH('Retirement Calculator'!A916,'Lorri 401b'!N:N,0),0)</f>
        <v>-7583670.033191761</v>
      </c>
      <c r="S916" s="25">
        <f t="shared" ca="1" si="787"/>
        <v>-6154679.1208117455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3525.4531757812501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7820.4732791855868</v>
      </c>
      <c r="K917" s="25">
        <f t="shared" si="784"/>
        <v>20171.771259384055</v>
      </c>
      <c r="L917" s="25"/>
      <c r="N917" s="25">
        <f>'Combined Retirement'!$C$18/12</f>
        <v>39153.069999999992</v>
      </c>
      <c r="O917" s="25">
        <f t="shared" si="785"/>
        <v>11160.82546143035</v>
      </c>
      <c r="P917" s="25">
        <f t="shared" si="786"/>
        <v>27992.244538569641</v>
      </c>
      <c r="Q917" s="25">
        <f t="array" aca="1" ref="Q917" ca="1">INDEX('Isaac 401k'!L:L,MATCH('Retirement Calculator'!A917,'Isaac 401k'!N:N,0),0)</f>
        <v>1427091.9825970829</v>
      </c>
      <c r="R917" s="25">
        <f t="array" aca="1" ref="R917" ca="1">INDEX('Lorri 401b'!L:L,MATCH('Retirement Calculator'!A917,'Lorri 401b'!N:N,0),0)</f>
        <v>-7635524.4786363579</v>
      </c>
      <c r="S917" s="25">
        <f t="shared" ca="1" si="787"/>
        <v>-6208432.4960392751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3525.4531757812501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7820.4732791855868</v>
      </c>
      <c r="K918" s="25">
        <f t="shared" si="784"/>
        <v>20171.771259384055</v>
      </c>
      <c r="L918" s="25"/>
      <c r="N918" s="25">
        <f>'Combined Retirement'!$C$18/12</f>
        <v>39153.069999999992</v>
      </c>
      <c r="O918" s="25">
        <f t="shared" si="785"/>
        <v>11160.82546143035</v>
      </c>
      <c r="P918" s="25">
        <f t="shared" si="786"/>
        <v>27992.244538569641</v>
      </c>
      <c r="Q918" s="25">
        <f t="array" aca="1" ref="Q918" ca="1">INDEX('Isaac 401k'!L:L,MATCH('Retirement Calculator'!A918,'Isaac 401k'!N:N,0),0)</f>
        <v>1425185.1406067219</v>
      </c>
      <c r="R918" s="25">
        <f t="array" aca="1" ref="R918" ca="1">INDEX('Lorri 401b'!L:L,MATCH('Retirement Calculator'!A918,'Lorri 401b'!N:N,0),0)</f>
        <v>-7687594.9842703082</v>
      </c>
      <c r="S918" s="25">
        <f t="shared" ca="1" si="787"/>
        <v>-6262409.8436635863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3525.4531757812501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7820.4732791855868</v>
      </c>
      <c r="K919" s="25">
        <f t="shared" si="784"/>
        <v>20171.771259384055</v>
      </c>
      <c r="L919" s="25"/>
      <c r="N919" s="25">
        <f>'Combined Retirement'!$C$18/12</f>
        <v>39153.069999999992</v>
      </c>
      <c r="O919" s="25">
        <f t="shared" si="785"/>
        <v>11160.82546143035</v>
      </c>
      <c r="P919" s="25">
        <f t="shared" si="786"/>
        <v>27992.244538569641</v>
      </c>
      <c r="Q919" s="25">
        <f t="array" aca="1" ref="Q919" ca="1">INDEX('Isaac 401k'!L:L,MATCH('Retirement Calculator'!A919,'Isaac 401k'!N:N,0),0)</f>
        <v>1423270.3534414009</v>
      </c>
      <c r="R919" s="25">
        <f t="array" aca="1" ref="R919" ca="1">INDEX('Lorri 401b'!L:L,MATCH('Retirement Calculator'!A919,'Lorri 401b'!N:N,0),0)</f>
        <v>-7739882.4503443995</v>
      </c>
      <c r="S919" s="25">
        <f t="shared" ca="1" si="787"/>
        <v>-6316612.0969029982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3525.4531757812501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7820.4732791855868</v>
      </c>
      <c r="K920" s="25">
        <f t="shared" si="784"/>
        <v>20171.771259384055</v>
      </c>
      <c r="L920" s="25"/>
      <c r="N920" s="25">
        <f>'Combined Retirement'!$C$18/12</f>
        <v>39153.069999999992</v>
      </c>
      <c r="O920" s="25">
        <f t="shared" si="785"/>
        <v>11160.82546143035</v>
      </c>
      <c r="P920" s="25">
        <f t="shared" si="786"/>
        <v>27992.244538569641</v>
      </c>
      <c r="Q920" s="25">
        <f t="array" aca="1" ref="Q920" ca="1">INDEX('Isaac 401k'!L:L,MATCH('Retirement Calculator'!A920,'Isaac 401k'!N:N,0),0)</f>
        <v>1421347.5879962246</v>
      </c>
      <c r="R920" s="25">
        <f t="array" aca="1" ref="R920" ca="1">INDEX('Lorri 401b'!L:L,MATCH('Retirement Calculator'!A920,'Lorri 401b'!N:N,0),0)</f>
        <v>-7792387.780860466</v>
      </c>
      <c r="S920" s="25">
        <f t="shared" ca="1" si="787"/>
        <v>-6371040.1928642411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3525.4531757812501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7820.4732791855868</v>
      </c>
      <c r="K921" s="25">
        <f t="shared" si="784"/>
        <v>20171.771259384055</v>
      </c>
      <c r="L921" s="25"/>
      <c r="N921" s="25">
        <f>'Combined Retirement'!$C$18/12</f>
        <v>39153.069999999992</v>
      </c>
      <c r="O921" s="25">
        <f t="shared" si="785"/>
        <v>11160.82546143035</v>
      </c>
      <c r="P921" s="25">
        <f t="shared" si="786"/>
        <v>27992.244538569641</v>
      </c>
      <c r="Q921" s="25">
        <f t="array" aca="1" ref="Q921" ca="1">INDEX('Isaac 401k'!L:L,MATCH('Retirement Calculator'!A921,'Isaac 401k'!N:N,0),0)</f>
        <v>1419416.8110283602</v>
      </c>
      <c r="R921" s="25">
        <f t="array" aca="1" ref="R921" ca="1">INDEX('Lorri 401b'!L:L,MATCH('Retirement Calculator'!A921,'Lorri 401b'!N:N,0),0)</f>
        <v>-7845111.8835870158</v>
      </c>
      <c r="S921" s="25">
        <f t="shared" ca="1" si="787"/>
        <v>-6425695.0725586554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3525.4531757812501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7820.4732791855868</v>
      </c>
      <c r="K922" s="25">
        <f t="shared" si="784"/>
        <v>20171.771259384055</v>
      </c>
      <c r="L922" s="25"/>
      <c r="N922" s="25">
        <f>'Combined Retirement'!$C$18/12</f>
        <v>39153.069999999992</v>
      </c>
      <c r="O922" s="25">
        <f t="shared" si="785"/>
        <v>11160.82546143035</v>
      </c>
      <c r="P922" s="25">
        <f t="shared" si="786"/>
        <v>27992.244538569641</v>
      </c>
      <c r="Q922" s="25">
        <f t="array" aca="1" ref="Q922" ca="1">INDEX('Isaac 401k'!L:L,MATCH('Retirement Calculator'!A922,'Isaac 401k'!N:N,0),0)</f>
        <v>1417477.9891564627</v>
      </c>
      <c r="R922" s="25">
        <f t="array" aca="1" ref="R922" ca="1">INDEX('Lorri 401b'!L:L,MATCH('Retirement Calculator'!A922,'Lorri 401b'!N:N,0),0)</f>
        <v>-7898055.6700749267</v>
      </c>
      <c r="S922" s="25">
        <f t="shared" ca="1" si="787"/>
        <v>-6480577.6809184644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3525.4531757812501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7820.4732791855868</v>
      </c>
      <c r="K923" s="25">
        <f t="shared" si="784"/>
        <v>20171.771259384055</v>
      </c>
      <c r="L923" s="25"/>
      <c r="N923" s="25">
        <f>'Combined Retirement'!$C$18/12</f>
        <v>39153.069999999992</v>
      </c>
      <c r="O923" s="25">
        <f t="shared" si="785"/>
        <v>11160.82546143035</v>
      </c>
      <c r="P923" s="25">
        <f t="shared" si="786"/>
        <v>27992.244538569641</v>
      </c>
      <c r="Q923" s="25">
        <f t="array" aca="1" ref="Q923" ca="1">INDEX('Isaac 401k'!L:L,MATCH('Retirement Calculator'!A923,'Isaac 401k'!N:N,0),0)</f>
        <v>1415531.0888600992</v>
      </c>
      <c r="R923" s="25">
        <f t="array" aca="1" ref="R923" ca="1">INDEX('Lorri 401b'!L:L,MATCH('Retirement Calculator'!A923,'Lorri 401b'!N:N,0),0)</f>
        <v>-7951220.0556732034</v>
      </c>
      <c r="S923" s="25">
        <f t="shared" ca="1" si="787"/>
        <v>-6535688.9668131042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3525.4531757812501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7820.4732791855868</v>
      </c>
      <c r="K924" s="25">
        <f t="shared" si="784"/>
        <v>20171.771259384055</v>
      </c>
      <c r="L924" s="25"/>
      <c r="N924" s="25">
        <f>'Combined Retirement'!$C$18/12</f>
        <v>39153.069999999992</v>
      </c>
      <c r="O924" s="25">
        <f t="shared" si="785"/>
        <v>11160.82546143035</v>
      </c>
      <c r="P924" s="25">
        <f t="shared" si="786"/>
        <v>27992.244538569641</v>
      </c>
      <c r="Q924" s="25">
        <f t="array" aca="1" ref="Q924" ca="1">INDEX('Isaac 401k'!L:L,MATCH('Retirement Calculator'!A924,'Isaac 401k'!N:N,0),0)</f>
        <v>1413576.0764791674</v>
      </c>
      <c r="R924" s="25">
        <f t="array" aca="1" ref="R924" ca="1">INDEX('Lorri 401b'!L:L,MATCH('Retirement Calculator'!A924,'Lorri 401b'!N:N,0),0)</f>
        <v>-8004605.9595448067</v>
      </c>
      <c r="S924" s="25">
        <f t="shared" ca="1" si="787"/>
        <v>-6591029.8830656391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3525.4531757812501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7820.4732791855868</v>
      </c>
      <c r="K925" s="25">
        <f t="shared" si="784"/>
        <v>20171.771259384055</v>
      </c>
      <c r="L925" s="25"/>
      <c r="N925" s="25">
        <f>'Combined Retirement'!$C$18/12</f>
        <v>39153.069999999992</v>
      </c>
      <c r="O925" s="25">
        <f t="shared" si="785"/>
        <v>11160.82546143035</v>
      </c>
      <c r="P925" s="25">
        <f t="shared" si="786"/>
        <v>27992.244538569641</v>
      </c>
      <c r="Q925" s="25">
        <f t="array" aca="1" ref="Q925" ca="1">INDEX('Isaac 401k'!L:L,MATCH('Retirement Calculator'!A925,'Isaac 401k'!N:N,0),0)</f>
        <v>1411612.9182133151</v>
      </c>
      <c r="R925" s="25">
        <f t="array" aca="1" ref="R925" ca="1">INDEX('Lorri 401b'!L:L,MATCH('Retirement Calculator'!A925,'Lorri 401b'!N:N,0),0)</f>
        <v>-8058214.3046825416</v>
      </c>
      <c r="S925" s="25">
        <f t="shared" ca="1" si="787"/>
        <v>-6646601.3864692263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3525.4531757812501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7820.4732791855868</v>
      </c>
      <c r="K926" s="25">
        <f t="shared" si="784"/>
        <v>20171.771259384055</v>
      </c>
      <c r="L926" s="25"/>
      <c r="N926" s="25">
        <f>'Combined Retirement'!$C$18/12</f>
        <v>39153.069999999992</v>
      </c>
      <c r="O926" s="25">
        <f t="shared" si="785"/>
        <v>11160.82546143035</v>
      </c>
      <c r="P926" s="25">
        <f t="shared" si="786"/>
        <v>27992.244538569641</v>
      </c>
      <c r="Q926" s="25">
        <f t="array" aca="1" ref="Q926" ca="1">INDEX('Isaac 401k'!L:L,MATCH('Retirement Calculator'!A926,'Isaac 401k'!N:N,0),0)</f>
        <v>1409641.5801213551</v>
      </c>
      <c r="R926" s="25">
        <f t="array" aca="1" ref="R926" ca="1">INDEX('Lorri 401b'!L:L,MATCH('Retirement Calculator'!A926,'Lorri 401b'!N:N,0),0)</f>
        <v>-8112046.0179250175</v>
      </c>
      <c r="S926" s="25">
        <f t="shared" ca="1" si="787"/>
        <v>-6702404.4378036624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3525.4531757812501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7820.4732791855868</v>
      </c>
      <c r="K927" s="25">
        <f t="shared" si="784"/>
        <v>20171.771259384055</v>
      </c>
      <c r="L927" s="25"/>
      <c r="N927" s="25">
        <f>'Combined Retirement'!$C$18/12</f>
        <v>39153.069999999992</v>
      </c>
      <c r="O927" s="25">
        <f t="shared" si="785"/>
        <v>11160.82546143035</v>
      </c>
      <c r="P927" s="25">
        <f t="shared" si="786"/>
        <v>27992.244538569641</v>
      </c>
      <c r="Q927" s="25">
        <f t="array" aca="1" ref="Q927" ca="1">INDEX('Isaac 401k'!L:L,MATCH('Retirement Calculator'!A927,'Isaac 401k'!N:N,0),0)</f>
        <v>1407662.0281206786</v>
      </c>
      <c r="R927" s="25">
        <f t="array" aca="1" ref="R927" ca="1">INDEX('Lorri 401b'!L:L,MATCH('Retirement Calculator'!A927,'Lorri 401b'!N:N,0),0)</f>
        <v>-8166102.0299726697</v>
      </c>
      <c r="S927" s="25">
        <f t="shared" ca="1" si="787"/>
        <v>-6758440.0018519908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3525.4531757812501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7820.4732791855868</v>
      </c>
      <c r="K928" s="25">
        <f t="shared" si="784"/>
        <v>20171.771259384055</v>
      </c>
      <c r="L928" s="25"/>
      <c r="N928" s="25">
        <f>'Combined Retirement'!$C$18/12</f>
        <v>39153.069999999992</v>
      </c>
      <c r="O928" s="25">
        <f t="shared" si="785"/>
        <v>11160.82546143035</v>
      </c>
      <c r="P928" s="25">
        <f t="shared" si="786"/>
        <v>27992.244538569641</v>
      </c>
      <c r="Q928" s="25">
        <f t="array" aca="1" ref="Q928" ca="1">INDEX('Isaac 401k'!L:L,MATCH('Retirement Calculator'!A928,'Isaac 401k'!N:N,0),0)</f>
        <v>1405674.2279866659</v>
      </c>
      <c r="R928" s="25">
        <f t="array" aca="1" ref="R928" ca="1">INDEX('Lorri 401b'!L:L,MATCH('Retirement Calculator'!A928,'Lorri 401b'!N:N,0),0)</f>
        <v>-8220383.2754038544</v>
      </c>
      <c r="S928" s="25">
        <f t="shared" ca="1" si="787"/>
        <v>-6814709.0474171881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3525.4531757812501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7820.4732791855868</v>
      </c>
      <c r="K929" s="25">
        <f t="shared" si="784"/>
        <v>20171.771259384055</v>
      </c>
      <c r="L929" s="25"/>
      <c r="N929" s="25">
        <f>'Combined Retirement'!$C$18/12</f>
        <v>39153.069999999992</v>
      </c>
      <c r="O929" s="25">
        <f t="shared" si="785"/>
        <v>11160.82546143035</v>
      </c>
      <c r="P929" s="25">
        <f t="shared" si="786"/>
        <v>27992.244538569641</v>
      </c>
      <c r="Q929" s="25">
        <f t="array" aca="1" ref="Q929" ca="1">INDEX('Isaac 401k'!L:L,MATCH('Retirement Calculator'!A929,'Isaac 401k'!N:N,0),0)</f>
        <v>1403678.1453520949</v>
      </c>
      <c r="R929" s="25">
        <f t="array" aca="1" ref="R929" ca="1">INDEX('Lorri 401b'!L:L,MATCH('Retirement Calculator'!A929,'Lorri 401b'!N:N,0),0)</f>
        <v>-8274890.692691002</v>
      </c>
      <c r="S929" s="25">
        <f t="shared" ca="1" si="787"/>
        <v>-6871212.5473389067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3525.4531757812501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7820.4732791855868</v>
      </c>
      <c r="K930" s="25">
        <f t="shared" si="784"/>
        <v>20171.771259384055</v>
      </c>
      <c r="L930" s="25"/>
      <c r="N930" s="25">
        <f>'Combined Retirement'!$C$18/12</f>
        <v>39153.069999999992</v>
      </c>
      <c r="O930" s="25">
        <f t="shared" si="785"/>
        <v>11160.82546143035</v>
      </c>
      <c r="P930" s="25">
        <f t="shared" si="786"/>
        <v>27992.244538569641</v>
      </c>
      <c r="Q930" s="25">
        <f t="array" aca="1" ref="Q930" ca="1">INDEX('Isaac 401k'!L:L,MATCH('Retirement Calculator'!A930,'Isaac 401k'!N:N,0),0)</f>
        <v>1401673.7457065464</v>
      </c>
      <c r="R930" s="25">
        <f t="array" aca="1" ref="R930" ca="1">INDEX('Lorri 401b'!L:L,MATCH('Retirement Calculator'!A930,'Lorri 401b'!N:N,0),0)</f>
        <v>-8329625.2242168458</v>
      </c>
      <c r="S930" s="25">
        <f t="shared" ca="1" si="787"/>
        <v>-6927951.4785102997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3525.4531757812501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7820.4732791855868</v>
      </c>
      <c r="K931" s="25">
        <f t="shared" si="784"/>
        <v>20171.771259384055</v>
      </c>
      <c r="L931" s="25"/>
      <c r="N931" s="25">
        <f>'Combined Retirement'!$C$18/12</f>
        <v>39153.069999999992</v>
      </c>
      <c r="O931" s="25">
        <f t="shared" si="785"/>
        <v>11160.82546143035</v>
      </c>
      <c r="P931" s="25">
        <f t="shared" si="786"/>
        <v>27992.244538569641</v>
      </c>
      <c r="Q931" s="25">
        <f t="array" aca="1" ref="Q931" ca="1">INDEX('Isaac 401k'!L:L,MATCH('Retirement Calculator'!A931,'Isaac 401k'!N:N,0),0)</f>
        <v>1399660.9943958081</v>
      </c>
      <c r="R931" s="25">
        <f t="array" aca="1" ref="R931" ca="1">INDEX('Lorri 401b'!L:L,MATCH('Retirement Calculator'!A931,'Lorri 401b'!N:N,0),0)</f>
        <v>-8384587.8162907148</v>
      </c>
      <c r="S931" s="25">
        <f t="shared" ca="1" si="787"/>
        <v>-6984926.8218949065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3525.4531757812501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7820.4732791855868</v>
      </c>
      <c r="K932" s="25">
        <f t="shared" si="784"/>
        <v>20171.771259384055</v>
      </c>
      <c r="L932" s="25"/>
      <c r="N932" s="25">
        <f>'Combined Retirement'!$C$18/12</f>
        <v>39153.069999999992</v>
      </c>
      <c r="O932" s="25">
        <f t="shared" si="785"/>
        <v>11160.82546143035</v>
      </c>
      <c r="P932" s="25">
        <f t="shared" si="786"/>
        <v>27992.244538569641</v>
      </c>
      <c r="Q932" s="25">
        <f t="array" aca="1" ref="Q932" ca="1">INDEX('Isaac 401k'!L:L,MATCH('Retirement Calculator'!A932,'Isaac 401k'!N:N,0),0)</f>
        <v>1397639.8566212752</v>
      </c>
      <c r="R932" s="25">
        <f t="array" aca="1" ref="R932" ca="1">INDEX('Lorri 401b'!L:L,MATCH('Retirement Calculator'!A932,'Lorri 401b'!N:N,0),0)</f>
        <v>-8439779.4191648904</v>
      </c>
      <c r="S932" s="25">
        <f t="shared" ca="1" si="787"/>
        <v>-7042139.5625436157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3525.4531757812501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7820.4732791855868</v>
      </c>
      <c r="K933" s="25">
        <f t="shared" si="784"/>
        <v>20171.771259384055</v>
      </c>
      <c r="L933" s="25"/>
      <c r="N933" s="25">
        <f>'Combined Retirement'!$C$18/12</f>
        <v>39153.069999999992</v>
      </c>
      <c r="O933" s="25">
        <f t="shared" si="785"/>
        <v>11160.82546143035</v>
      </c>
      <c r="P933" s="25">
        <f t="shared" si="786"/>
        <v>27992.244538569641</v>
      </c>
      <c r="Q933" s="25">
        <f t="array" aca="1" ref="Q933" ca="1">INDEX('Isaac 401k'!L:L,MATCH('Retirement Calculator'!A933,'Isaac 401k'!N:N,0),0)</f>
        <v>1395610.2974393484</v>
      </c>
      <c r="R933" s="25">
        <f t="array" aca="1" ref="R933" ca="1">INDEX('Lorri 401b'!L:L,MATCH('Retirement Calculator'!A933,'Lorri 401b'!N:N,0),0)</f>
        <v>-8495200.9870510418</v>
      </c>
      <c r="S933" s="25">
        <f t="shared" ca="1" si="787"/>
        <v>-7099590.6896116938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3525.4531757812501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7820.4732791855868</v>
      </c>
      <c r="K934" s="25">
        <f t="shared" si="784"/>
        <v>20171.771259384055</v>
      </c>
      <c r="L934" s="25"/>
      <c r="N934" s="25">
        <f>'Combined Retirement'!$C$18/12</f>
        <v>39153.069999999992</v>
      </c>
      <c r="O934" s="25">
        <f t="shared" si="785"/>
        <v>11160.82546143035</v>
      </c>
      <c r="P934" s="25">
        <f t="shared" si="786"/>
        <v>27992.244538569641</v>
      </c>
      <c r="Q934" s="25">
        <f t="array" aca="1" ref="Q934" ca="1">INDEX('Isaac 401k'!L:L,MATCH('Retirement Calculator'!A934,'Isaac 401k'!N:N,0),0)</f>
        <v>1393572.2817608302</v>
      </c>
      <c r="R934" s="25">
        <f t="array" aca="1" ref="R934" ca="1">INDEX('Lorri 401b'!L:L,MATCH('Retirement Calculator'!A934,'Lorri 401b'!N:N,0),0)</f>
        <v>-8550853.4781367201</v>
      </c>
      <c r="S934" s="25">
        <f t="shared" ca="1" si="787"/>
        <v>-7157281.1963758897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3525.4531757812501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7820.4732791855868</v>
      </c>
      <c r="K935" s="25">
        <f t="shared" si="784"/>
        <v>20171.771259384055</v>
      </c>
      <c r="L935" s="25"/>
      <c r="N935" s="25">
        <f>'Combined Retirement'!$C$18/12</f>
        <v>39153.069999999992</v>
      </c>
      <c r="O935" s="25">
        <f t="shared" si="785"/>
        <v>11160.82546143035</v>
      </c>
      <c r="P935" s="25">
        <f t="shared" si="786"/>
        <v>27992.244538569641</v>
      </c>
      <c r="Q935" s="25">
        <f t="array" aca="1" ref="Q935" ca="1">INDEX('Isaac 401k'!L:L,MATCH('Retirement Calculator'!A935,'Isaac 401k'!N:N,0),0)</f>
        <v>1391525.7743503181</v>
      </c>
      <c r="R935" s="25">
        <f t="array" aca="1" ref="R935" ca="1">INDEX('Lorri 401b'!L:L,MATCH('Retirement Calculator'!A935,'Lorri 401b'!N:N,0),0)</f>
        <v>-8606737.8546019215</v>
      </c>
      <c r="S935" s="25">
        <f t="shared" ca="1" si="787"/>
        <v>-7215212.0802516034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3525.4531757812501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7820.4732791855868</v>
      </c>
      <c r="K936" s="25">
        <f t="shared" si="784"/>
        <v>20171.771259384055</v>
      </c>
      <c r="L936" s="25"/>
      <c r="N936" s="25">
        <f>'Combined Retirement'!$C$18/12</f>
        <v>39153.069999999992</v>
      </c>
      <c r="O936" s="25">
        <f t="shared" si="785"/>
        <v>11160.82546143035</v>
      </c>
      <c r="P936" s="25">
        <f t="shared" si="786"/>
        <v>27992.244538569641</v>
      </c>
      <c r="Q936" s="25">
        <f t="array" aca="1" ref="Q936" ca="1">INDEX('Isaac 401k'!L:L,MATCH('Retirement Calculator'!A936,'Isaac 401k'!N:N,0),0)</f>
        <v>1389470.7398255956</v>
      </c>
      <c r="R936" s="25">
        <f t="array" aca="1" ref="R936" ca="1">INDEX('Lorri 401b'!L:L,MATCH('Retirement Calculator'!A936,'Lorri 401b'!N:N,0),0)</f>
        <v>-8662855.0826357286</v>
      </c>
      <c r="S936" s="25">
        <f t="shared" ca="1" si="787"/>
        <v>-7273384.3428101335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3525.4531757812501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7820.4732791855868</v>
      </c>
      <c r="K937" s="25">
        <f t="shared" si="784"/>
        <v>20171.771259384055</v>
      </c>
      <c r="L937" s="25"/>
      <c r="N937" s="25">
        <f>'Combined Retirement'!$C$18/12</f>
        <v>39153.069999999992</v>
      </c>
      <c r="O937" s="25">
        <f t="shared" si="785"/>
        <v>11160.82546143035</v>
      </c>
      <c r="P937" s="25">
        <f t="shared" si="786"/>
        <v>27992.244538569641</v>
      </c>
      <c r="Q937" s="25">
        <f t="array" aca="1" ref="Q937" ca="1">INDEX('Isaac 401k'!L:L,MATCH('Retirement Calculator'!A937,'Isaac 401k'!N:N,0),0)</f>
        <v>1387407.1426570201</v>
      </c>
      <c r="R937" s="25">
        <f t="array" aca="1" ref="R937" ca="1">INDEX('Lorri 401b'!L:L,MATCH('Retirement Calculator'!A937,'Lorri 401b'!N:N,0),0)</f>
        <v>-8719206.1324530095</v>
      </c>
      <c r="S937" s="25">
        <f t="shared" ca="1" si="787"/>
        <v>-7331798.9897959894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3525.4531757812501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7820.4732791855868</v>
      </c>
      <c r="K938" s="25">
        <f t="shared" si="784"/>
        <v>20171.771259384055</v>
      </c>
      <c r="L938" s="25"/>
      <c r="N938" s="25">
        <f>'Combined Retirement'!$C$18/12</f>
        <v>39153.069999999992</v>
      </c>
      <c r="O938" s="25">
        <f t="shared" si="785"/>
        <v>11160.82546143035</v>
      </c>
      <c r="P938" s="25">
        <f t="shared" si="786"/>
        <v>27992.244538569641</v>
      </c>
      <c r="Q938" s="25">
        <f t="array" aca="1" ref="Q938" ca="1">INDEX('Isaac 401k'!L:L,MATCH('Retirement Calculator'!A938,'Isaac 401k'!N:N,0),0)</f>
        <v>1385334.9471669088</v>
      </c>
      <c r="R938" s="25">
        <f t="array" aca="1" ref="R938" ca="1">INDEX('Lorri 401b'!L:L,MATCH('Retirement Calculator'!A938,'Lorri 401b'!N:N,0),0)</f>
        <v>-8775791.978311196</v>
      </c>
      <c r="S938" s="25">
        <f t="shared" ca="1" si="787"/>
        <v>-7390457.0311442874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3525.4531757812501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7820.4732791855868</v>
      </c>
      <c r="K939" s="25">
        <f t="shared" si="784"/>
        <v>20171.771259384055</v>
      </c>
      <c r="L939" s="25"/>
      <c r="N939" s="25">
        <f>'Combined Retirement'!$C$18/12</f>
        <v>39153.069999999992</v>
      </c>
      <c r="O939" s="25">
        <f t="shared" si="785"/>
        <v>11160.82546143035</v>
      </c>
      <c r="P939" s="25">
        <f t="shared" si="786"/>
        <v>27992.244538569641</v>
      </c>
      <c r="Q939" s="25">
        <f t="array" aca="1" ref="Q939" ca="1">INDEX('Isaac 401k'!L:L,MATCH('Retirement Calculator'!A939,'Isaac 401k'!N:N,0),0)</f>
        <v>1383254.1175289219</v>
      </c>
      <c r="R939" s="25">
        <f t="array" aca="1" ref="R939" ca="1">INDEX('Lorri 401b'!L:L,MATCH('Retirement Calculator'!A939,'Lorri 401b'!N:N,0),0)</f>
        <v>-8832613.5985271242</v>
      </c>
      <c r="S939" s="25">
        <f t="shared" ca="1" si="787"/>
        <v>-7449359.4809982022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3525.4531757812501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7820.4732791855868</v>
      </c>
      <c r="K940" s="25">
        <f t="shared" si="784"/>
        <v>20171.771259384055</v>
      </c>
      <c r="L940" s="25"/>
      <c r="N940" s="25">
        <f>'Combined Retirement'!$C$18/12</f>
        <v>39153.069999999992</v>
      </c>
      <c r="O940" s="25">
        <f t="shared" si="785"/>
        <v>11160.82546143035</v>
      </c>
      <c r="P940" s="25">
        <f t="shared" si="786"/>
        <v>27992.244538569641</v>
      </c>
      <c r="Q940" s="25">
        <f t="array" aca="1" ref="Q940" ca="1">INDEX('Isaac 401k'!L:L,MATCH('Retirement Calculator'!A940,'Isaac 401k'!N:N,0),0)</f>
        <v>1381164.6177674436</v>
      </c>
      <c r="R940" s="25">
        <f t="array" aca="1" ref="R940" ca="1">INDEX('Lorri 401b'!L:L,MATCH('Retirement Calculator'!A940,'Lorri 401b'!N:N,0),0)</f>
        <v>-8889671.9754939526</v>
      </c>
      <c r="S940" s="25">
        <f t="shared" ca="1" si="787"/>
        <v>-7508507.3577265088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3525.4531757812501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7820.4732791855868</v>
      </c>
      <c r="K941" s="25">
        <f t="shared" si="784"/>
        <v>20171.771259384055</v>
      </c>
      <c r="L941" s="25"/>
      <c r="N941" s="25">
        <f>'Combined Retirement'!$C$18/12</f>
        <v>39153.069999999992</v>
      </c>
      <c r="O941" s="25">
        <f t="shared" si="785"/>
        <v>11160.82546143035</v>
      </c>
      <c r="P941" s="25">
        <f t="shared" si="786"/>
        <v>27992.244538569641</v>
      </c>
      <c r="Q941" s="25">
        <f t="array" aca="1" ref="Q941" ca="1">INDEX('Isaac 401k'!L:L,MATCH('Retirement Calculator'!A941,'Isaac 401k'!N:N,0),0)</f>
        <v>1379066.411756959</v>
      </c>
      <c r="R941" s="25">
        <f t="array" aca="1" ref="R941" ca="1">INDEX('Lorri 401b'!L:L,MATCH('Retirement Calculator'!A941,'Lorri 401b'!N:N,0),0)</f>
        <v>-8946968.0956981424</v>
      </c>
      <c r="S941" s="25">
        <f t="shared" ca="1" si="787"/>
        <v>-7567901.6839411836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3525.4531757812501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7820.4732791855868</v>
      </c>
      <c r="K942" s="25">
        <f t="shared" si="784"/>
        <v>20171.771259384055</v>
      </c>
      <c r="L942" s="25"/>
      <c r="N942" s="25">
        <f>'Combined Retirement'!$C$18/12</f>
        <v>39153.069999999992</v>
      </c>
      <c r="O942" s="25">
        <f t="shared" si="785"/>
        <v>11160.82546143035</v>
      </c>
      <c r="P942" s="25">
        <f t="shared" si="786"/>
        <v>27992.244538569641</v>
      </c>
      <c r="Q942" s="25">
        <f t="array" aca="1" ref="Q942" ca="1">INDEX('Isaac 401k'!L:L,MATCH('Retirement Calculator'!A942,'Isaac 401k'!N:N,0),0)</f>
        <v>1376959.4632214308</v>
      </c>
      <c r="R942" s="25">
        <f t="array" aca="1" ref="R942" ca="1">INDEX('Lorri 401b'!L:L,MATCH('Retirement Calculator'!A942,'Lorri 401b'!N:N,0),0)</f>
        <v>-9004502.9497365169</v>
      </c>
      <c r="S942" s="25">
        <f t="shared" ca="1" si="787"/>
        <v>-7627543.4865150861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3525.4531757812501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7820.4732791855868</v>
      </c>
      <c r="K943" s="25">
        <f t="shared" si="784"/>
        <v>20171.771259384055</v>
      </c>
      <c r="L943" s="25"/>
      <c r="N943" s="25">
        <f>'Combined Retirement'!$C$18/12</f>
        <v>39153.069999999992</v>
      </c>
      <c r="O943" s="25">
        <f t="shared" si="785"/>
        <v>11160.82546143035</v>
      </c>
      <c r="P943" s="25">
        <f t="shared" si="786"/>
        <v>27992.244538569641</v>
      </c>
      <c r="Q943" s="25">
        <f t="array" aca="1" ref="Q943" ca="1">INDEX('Isaac 401k'!L:L,MATCH('Retirement Calculator'!A943,'Isaac 401k'!N:N,0),0)</f>
        <v>1374843.7357336711</v>
      </c>
      <c r="R943" s="25">
        <f t="array" aca="1" ref="R943" ca="1">INDEX('Lorri 401b'!L:L,MATCH('Retirement Calculator'!A943,'Lorri 401b'!N:N,0),0)</f>
        <v>-9062277.5323333833</v>
      </c>
      <c r="S943" s="25">
        <f t="shared" ca="1" si="787"/>
        <v>-7687433.7965997122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3525.4531757812501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7820.4732791855868</v>
      </c>
      <c r="K944" s="25">
        <f t="shared" si="784"/>
        <v>20171.771259384055</v>
      </c>
      <c r="L944" s="25"/>
      <c r="N944" s="25">
        <f>'Combined Retirement'!$C$18/12</f>
        <v>39153.069999999992</v>
      </c>
      <c r="O944" s="25">
        <f t="shared" si="785"/>
        <v>11160.82546143035</v>
      </c>
      <c r="P944" s="25">
        <f t="shared" si="786"/>
        <v>27992.244538569641</v>
      </c>
      <c r="Q944" s="25">
        <f t="array" aca="1" ref="Q944" ca="1">INDEX('Isaac 401k'!L:L,MATCH('Retirement Calculator'!A944,'Isaac 401k'!N:N,0),0)</f>
        <v>1372719.1927147126</v>
      </c>
      <c r="R944" s="25">
        <f t="array" aca="1" ref="R944" ca="1">INDEX('Lorri 401b'!L:L,MATCH('Retirement Calculator'!A944,'Lorri 401b'!N:N,0),0)</f>
        <v>-9120292.8423577379</v>
      </c>
      <c r="S944" s="25">
        <f t="shared" ca="1" si="787"/>
        <v>-7747573.6496430254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3525.4531757812501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7820.4732791855868</v>
      </c>
      <c r="K945" s="25">
        <f t="shared" si="784"/>
        <v>20171.771259384055</v>
      </c>
      <c r="L945" s="25"/>
      <c r="N945" s="25">
        <f>'Combined Retirement'!$C$18/12</f>
        <v>39153.069999999992</v>
      </c>
      <c r="O945" s="25">
        <f t="shared" si="785"/>
        <v>11160.82546143035</v>
      </c>
      <c r="P945" s="25">
        <f t="shared" si="786"/>
        <v>27992.244538569641</v>
      </c>
      <c r="Q945" s="25">
        <f t="array" aca="1" ref="Q945" ca="1">INDEX('Isaac 401k'!L:L,MATCH('Retirement Calculator'!A945,'Isaac 401k'!N:N,0),0)</f>
        <v>1370585.7974331749</v>
      </c>
      <c r="R945" s="25">
        <f t="array" aca="1" ref="R945" ca="1">INDEX('Lorri 401b'!L:L,MATCH('Retirement Calculator'!A945,'Lorri 401b'!N:N,0),0)</f>
        <v>-9178549.8828405272</v>
      </c>
      <c r="S945" s="25">
        <f t="shared" ca="1" si="787"/>
        <v>-7807964.0854073521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3525.4531757812501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7820.4732791855868</v>
      </c>
      <c r="K946" s="25">
        <f t="shared" si="784"/>
        <v>20171.771259384055</v>
      </c>
      <c r="L946" s="25"/>
      <c r="N946" s="25">
        <f>'Combined Retirement'!$C$18/12</f>
        <v>39153.069999999992</v>
      </c>
      <c r="O946" s="25">
        <f t="shared" si="785"/>
        <v>11160.82546143035</v>
      </c>
      <c r="P946" s="25">
        <f t="shared" si="786"/>
        <v>27992.244538569641</v>
      </c>
      <c r="Q946" s="25">
        <f t="array" aca="1" ref="Q946" ca="1">INDEX('Isaac 401k'!L:L,MATCH('Retirement Calculator'!A946,'Isaac 401k'!N:N,0),0)</f>
        <v>1368443.513004631</v>
      </c>
      <c r="R946" s="25">
        <f t="array" aca="1" ref="R946" ca="1">INDEX('Lorri 401b'!L:L,MATCH('Retirement Calculator'!A946,'Lorri 401b'!N:N,0),0)</f>
        <v>-9237049.6609919947</v>
      </c>
      <c r="S946" s="25">
        <f t="shared" ca="1" si="787"/>
        <v>-7868606.1479873639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3525.4531757812501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7820.4732791855868</v>
      </c>
      <c r="K947" s="25">
        <f t="shared" si="784"/>
        <v>20171.771259384055</v>
      </c>
      <c r="L947" s="25"/>
      <c r="N947" s="25">
        <f>'Combined Retirement'!$C$18/12</f>
        <v>39153.069999999992</v>
      </c>
      <c r="O947" s="25">
        <f t="shared" si="785"/>
        <v>11160.82546143035</v>
      </c>
      <c r="P947" s="25">
        <f t="shared" si="786"/>
        <v>27992.244538569641</v>
      </c>
      <c r="Q947" s="25">
        <f t="array" aca="1" ref="Q947" ca="1">INDEX('Isaac 401k'!L:L,MATCH('Retirement Calculator'!A947,'Isaac 401k'!N:N,0),0)</f>
        <v>1366292.3023909682</v>
      </c>
      <c r="R947" s="25">
        <f t="array" aca="1" ref="R947" ca="1">INDEX('Lorri 401b'!L:L,MATCH('Retirement Calculator'!A947,'Lorri 401b'!N:N,0),0)</f>
        <v>-9295793.1882190928</v>
      </c>
      <c r="S947" s="25">
        <f t="shared" ca="1" si="787"/>
        <v>-7929500.8858281244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3525.4531757812501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7820.4732791855868</v>
      </c>
      <c r="K948" s="25">
        <f t="shared" si="784"/>
        <v>20171.771259384055</v>
      </c>
      <c r="L948" s="25"/>
      <c r="N948" s="25">
        <f>'Combined Retirement'!$C$18/12</f>
        <v>39153.069999999992</v>
      </c>
      <c r="O948" s="25">
        <f t="shared" si="785"/>
        <v>11160.82546143035</v>
      </c>
      <c r="P948" s="25">
        <f t="shared" si="786"/>
        <v>27992.244538569641</v>
      </c>
      <c r="Q948" s="25">
        <f t="array" aca="1" ref="Q948" ca="1">INDEX('Isaac 401k'!L:L,MATCH('Retirement Calculator'!A948,'Isaac 401k'!N:N,0),0)</f>
        <v>1364132.1283997484</v>
      </c>
      <c r="R948" s="25">
        <f t="array" aca="1" ref="R948" ca="1">INDEX('Lorri 401b'!L:L,MATCH('Retirement Calculator'!A948,'Lorri 401b'!N:N,0),0)</f>
        <v>-9354781.4801429715</v>
      </c>
      <c r="S948" s="25">
        <f t="shared" ca="1" si="787"/>
        <v>-7990649.3517432231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3525.4531757812501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7820.4732791855868</v>
      </c>
      <c r="K949" s="25">
        <f t="shared" si="784"/>
        <v>20171.771259384055</v>
      </c>
      <c r="L949" s="25"/>
      <c r="N949" s="25">
        <f>'Combined Retirement'!$C$18/12</f>
        <v>39153.069999999992</v>
      </c>
      <c r="O949" s="25">
        <f t="shared" si="785"/>
        <v>11160.82546143035</v>
      </c>
      <c r="P949" s="25">
        <f t="shared" si="786"/>
        <v>27992.244538569641</v>
      </c>
      <c r="Q949" s="25">
        <f t="array" aca="1" ref="Q949" ca="1">INDEX('Isaac 401k'!L:L,MATCH('Retirement Calculator'!A949,'Isaac 401k'!N:N,0),0)</f>
        <v>1361962.9536835651</v>
      </c>
      <c r="R949" s="25">
        <f t="array" aca="1" ref="R949" ca="1">INDEX('Lorri 401b'!L:L,MATCH('Retirement Calculator'!A949,'Lorri 401b'!N:N,0),0)</f>
        <v>-9414015.5566165317</v>
      </c>
      <c r="S949" s="25">
        <f t="shared" ca="1" si="787"/>
        <v>-8052052.6029329663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3525.4531757812501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7820.4732791855868</v>
      </c>
      <c r="K950" s="25">
        <f t="shared" si="784"/>
        <v>20171.771259384055</v>
      </c>
      <c r="L950" s="25"/>
      <c r="N950" s="25">
        <f>'Combined Retirement'!$C$18/12</f>
        <v>39153.069999999992</v>
      </c>
      <c r="O950" s="25">
        <f t="shared" si="785"/>
        <v>11160.82546143035</v>
      </c>
      <c r="P950" s="25">
        <f t="shared" si="786"/>
        <v>27992.244538569641</v>
      </c>
      <c r="Q950" s="25">
        <f t="array" aca="1" ref="Q950" ca="1">INDEX('Isaac 401k'!L:L,MATCH('Retirement Calculator'!A950,'Isaac 401k'!N:N,0),0)</f>
        <v>1359784.7407393977</v>
      </c>
      <c r="R950" s="25">
        <f t="array" aca="1" ref="R950" ca="1">INDEX('Lorri 401b'!L:L,MATCH('Retirement Calculator'!A950,'Lorri 401b'!N:N,0),0)</f>
        <v>-9473496.4417420663</v>
      </c>
      <c r="S950" s="25">
        <f t="shared" ca="1" si="787"/>
        <v>-8113711.7010026686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3525.4531757812501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7820.4732791855868</v>
      </c>
      <c r="K951" s="25">
        <f t="shared" si="784"/>
        <v>20171.771259384055</v>
      </c>
      <c r="L951" s="25"/>
      <c r="N951" s="25">
        <f>'Combined Retirement'!$C$18/12</f>
        <v>39153.069999999992</v>
      </c>
      <c r="O951" s="25">
        <f t="shared" si="785"/>
        <v>11160.82546143035</v>
      </c>
      <c r="P951" s="25">
        <f t="shared" si="786"/>
        <v>27992.244538569641</v>
      </c>
      <c r="Q951" s="25">
        <f t="array" aca="1" ref="Q951" ca="1">INDEX('Isaac 401k'!L:L,MATCH('Retirement Calculator'!A951,'Isaac 401k'!N:N,0),0)</f>
        <v>1357597.451907963</v>
      </c>
      <c r="R951" s="25">
        <f t="array" aca="1" ref="R951" ca="1">INDEX('Lorri 401b'!L:L,MATCH('Retirement Calculator'!A951,'Lorri 401b'!N:N,0),0)</f>
        <v>-9533225.1638889574</v>
      </c>
      <c r="S951" s="25">
        <f t="shared" ca="1" si="787"/>
        <v>-8175627.7119809948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3525.4531757812501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7820.4732791855868</v>
      </c>
      <c r="K952" s="25">
        <f t="shared" si="784"/>
        <v>20171.771259384055</v>
      </c>
      <c r="L952" s="25"/>
      <c r="N952" s="25">
        <f>'Combined Retirement'!$C$18/12</f>
        <v>39153.069999999992</v>
      </c>
      <c r="O952" s="25">
        <f t="shared" si="785"/>
        <v>11160.82546143035</v>
      </c>
      <c r="P952" s="25">
        <f t="shared" si="786"/>
        <v>27992.244538569641</v>
      </c>
      <c r="Q952" s="25">
        <f t="array" aca="1" ref="Q952" ca="1">INDEX('Isaac 401k'!L:L,MATCH('Retirement Calculator'!A952,'Isaac 401k'!N:N,0),0)</f>
        <v>1355401.049373064</v>
      </c>
      <c r="R952" s="25">
        <f t="array" aca="1" ref="R952" ca="1">INDEX('Lorri 401b'!L:L,MATCH('Retirement Calculator'!A952,'Lorri 401b'!N:N,0),0)</f>
        <v>-9593202.7557114605</v>
      </c>
      <c r="S952" s="25">
        <f t="shared" ca="1" si="787"/>
        <v>-8237801.7063383963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3525.4531757812501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7820.4732791855868</v>
      </c>
      <c r="K953" s="25">
        <f t="shared" si="784"/>
        <v>20171.771259384055</v>
      </c>
      <c r="L953" s="25"/>
      <c r="N953" s="25">
        <f>'Combined Retirement'!$C$18/12</f>
        <v>39153.069999999992</v>
      </c>
      <c r="O953" s="25">
        <f t="shared" si="785"/>
        <v>11160.82546143035</v>
      </c>
      <c r="P953" s="25">
        <f t="shared" si="786"/>
        <v>27992.244538569641</v>
      </c>
      <c r="Q953" s="25">
        <f t="array" aca="1" ref="Q953" ca="1">INDEX('Isaac 401k'!L:L,MATCH('Retirement Calculator'!A953,'Isaac 401k'!N:N,0),0)</f>
        <v>1353195.4951609361</v>
      </c>
      <c r="R953" s="25">
        <f t="array" aca="1" ref="R953" ca="1">INDEX('Lorri 401b'!L:L,MATCH('Retirement Calculator'!A953,'Lorri 401b'!N:N,0),0)</f>
        <v>-9653430.2541665565</v>
      </c>
      <c r="S953" s="25">
        <f t="shared" ca="1" si="787"/>
        <v>-8300234.7590056201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3525.4531757812501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7820.4732791855868</v>
      </c>
      <c r="K954" s="25">
        <f t="shared" si="784"/>
        <v>20171.771259384055</v>
      </c>
      <c r="L954" s="25"/>
      <c r="N954" s="25">
        <f>'Combined Retirement'!$C$18/12</f>
        <v>39153.069999999992</v>
      </c>
      <c r="O954" s="25">
        <f t="shared" si="785"/>
        <v>11160.82546143035</v>
      </c>
      <c r="P954" s="25">
        <f t="shared" si="786"/>
        <v>27992.244538569641</v>
      </c>
      <c r="Q954" s="25">
        <f t="array" aca="1" ref="Q954" ca="1">INDEX('Isaac 401k'!L:L,MATCH('Retirement Calculator'!A954,'Isaac 401k'!N:N,0),0)</f>
        <v>1350980.7511395912</v>
      </c>
      <c r="R954" s="25">
        <f t="array" aca="1" ref="R954" ca="1">INDEX('Lorri 401b'!L:L,MATCH('Retirement Calculator'!A954,'Lorri 401b'!N:N,0),0)</f>
        <v>-9713908.7005318813</v>
      </c>
      <c r="S954" s="25">
        <f t="shared" ca="1" si="787"/>
        <v>-8362927.9493922899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3525.4531757812501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7820.4732791855868</v>
      </c>
      <c r="K955" s="25">
        <f t="shared" si="784"/>
        <v>20171.771259384055</v>
      </c>
      <c r="L955" s="25"/>
      <c r="N955" s="25">
        <f>'Combined Retirement'!$C$18/12</f>
        <v>39153.069999999992</v>
      </c>
      <c r="O955" s="25">
        <f t="shared" si="785"/>
        <v>11160.82546143035</v>
      </c>
      <c r="P955" s="25">
        <f t="shared" si="786"/>
        <v>27992.244538569641</v>
      </c>
      <c r="Q955" s="25">
        <f t="array" aca="1" ref="Q955" ca="1">INDEX('Isaac 401k'!L:L,MATCH('Retirement Calculator'!A955,'Isaac 401k'!N:N,0),0)</f>
        <v>1348756.7790181574</v>
      </c>
      <c r="R955" s="25">
        <f t="array" aca="1" ref="R955" ca="1">INDEX('Lorri 401b'!L:L,MATCH('Retirement Calculator'!A955,'Lorri 401b'!N:N,0),0)</f>
        <v>-9774639.14042373</v>
      </c>
      <c r="S955" s="25">
        <f t="shared" ca="1" si="787"/>
        <v>-8425882.3614055719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3525.4531757812501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7820.4732791855868</v>
      </c>
      <c r="K956" s="25">
        <f t="shared" si="784"/>
        <v>20171.771259384055</v>
      </c>
      <c r="L956" s="25"/>
      <c r="N956" s="25">
        <f>'Combined Retirement'!$C$18/12</f>
        <v>39153.069999999992</v>
      </c>
      <c r="O956" s="25">
        <f t="shared" si="785"/>
        <v>11160.82546143035</v>
      </c>
      <c r="P956" s="25">
        <f t="shared" si="786"/>
        <v>27992.244538569641</v>
      </c>
      <c r="Q956" s="25">
        <f t="array" aca="1" ref="Q956" ca="1">INDEX('Isaac 401k'!L:L,MATCH('Retirement Calculator'!A956,'Isaac 401k'!N:N,0),0)</f>
        <v>1346523.5403462176</v>
      </c>
      <c r="R956" s="25">
        <f t="array" aca="1" ref="R956" ca="1">INDEX('Lorri 401b'!L:L,MATCH('Retirement Calculator'!A956,'Lorri 401b'!N:N,0),0)</f>
        <v>-9835622.6238151267</v>
      </c>
      <c r="S956" s="25">
        <f t="shared" ca="1" si="787"/>
        <v>-8489099.0834689084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3525.4531757812501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7820.4732791855868</v>
      </c>
      <c r="K957" s="25">
        <f t="shared" si="784"/>
        <v>20171.771259384055</v>
      </c>
      <c r="L957" s="25"/>
      <c r="N957" s="25">
        <f>'Combined Retirement'!$C$18/12</f>
        <v>39153.069999999992</v>
      </c>
      <c r="O957" s="25">
        <f t="shared" si="785"/>
        <v>11160.82546143035</v>
      </c>
      <c r="P957" s="25">
        <f t="shared" si="786"/>
        <v>27992.244538569641</v>
      </c>
      <c r="Q957" s="25">
        <f t="array" aca="1" ref="Q957" ca="1">INDEX('Isaac 401k'!L:L,MATCH('Retirement Calculator'!A957,'Isaac 401k'!N:N,0),0)</f>
        <v>1344280.9965131446</v>
      </c>
      <c r="R957" s="25">
        <f t="array" aca="1" ref="R957" ca="1">INDEX('Lorri 401b'!L:L,MATCH('Retirement Calculator'!A957,'Lorri 401b'!N:N,0),0)</f>
        <v>-9896860.2050539888</v>
      </c>
      <c r="S957" s="25">
        <f t="shared" ca="1" si="787"/>
        <v>-8552579.2085408438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3525.4531757812501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7820.4732791855868</v>
      </c>
      <c r="K958" s="25">
        <f t="shared" si="784"/>
        <v>20171.771259384055</v>
      </c>
      <c r="L958" s="25"/>
      <c r="N958" s="25">
        <f>'Combined Retirement'!$C$18/12</f>
        <v>39153.069999999992</v>
      </c>
      <c r="O958" s="25">
        <f t="shared" si="785"/>
        <v>11160.82546143035</v>
      </c>
      <c r="P958" s="25">
        <f t="shared" si="786"/>
        <v>27992.244538569641</v>
      </c>
      <c r="Q958" s="25">
        <f t="array" aca="1" ref="Q958" ca="1">INDEX('Isaac 401k'!L:L,MATCH('Retirement Calculator'!A958,'Isaac 401k'!N:N,0),0)</f>
        <v>1342029.1087474339</v>
      </c>
      <c r="R958" s="25">
        <f t="array" aca="1" ref="R958" ca="1">INDEX('Lorri 401b'!L:L,MATCH('Retirement Calculator'!A958,'Lorri 401b'!N:N,0),0)</f>
        <v>-9958352.9428813457</v>
      </c>
      <c r="S958" s="25">
        <f t="shared" ca="1" si="787"/>
        <v>-8616323.8341339119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3525.4531757812501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7820.4732791855868</v>
      </c>
      <c r="K959" s="25">
        <f t="shared" si="784"/>
        <v>20171.771259384055</v>
      </c>
      <c r="L959" s="25"/>
      <c r="N959" s="25">
        <f>'Combined Retirement'!$C$18/12</f>
        <v>39153.069999999992</v>
      </c>
      <c r="O959" s="25">
        <f t="shared" si="785"/>
        <v>11160.82546143035</v>
      </c>
      <c r="P959" s="25">
        <f t="shared" si="786"/>
        <v>27992.244538569641</v>
      </c>
      <c r="Q959" s="25">
        <f t="array" aca="1" ref="Q959" ca="1">INDEX('Isaac 401k'!L:L,MATCH('Retirement Calculator'!A959,'Isaac 401k'!N:N,0),0)</f>
        <v>1339767.8381160325</v>
      </c>
      <c r="R959" s="25">
        <f t="array" aca="1" ref="R959" ca="1">INDEX('Lorri 401b'!L:L,MATCH('Retirement Calculator'!A959,'Lorri 401b'!N:N,0),0)</f>
        <v>-10020101.90044965</v>
      </c>
      <c r="S959" s="25">
        <f t="shared" ca="1" si="787"/>
        <v>-8680334.0623336174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3525.4531757812501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7820.4732791855868</v>
      </c>
      <c r="K960" s="25">
        <f t="shared" si="784"/>
        <v>20171.771259384055</v>
      </c>
      <c r="L960" s="25"/>
      <c r="N960" s="25">
        <f>'Combined Retirement'!$C$18/12</f>
        <v>39153.069999999992</v>
      </c>
      <c r="O960" s="25">
        <f t="shared" si="785"/>
        <v>11160.82546143035</v>
      </c>
      <c r="P960" s="25">
        <f t="shared" si="786"/>
        <v>27992.244538569641</v>
      </c>
      <c r="Q960" s="25">
        <f t="array" aca="1" ref="Q960" ca="1">INDEX('Isaac 401k'!L:L,MATCH('Retirement Calculator'!A960,'Isaac 401k'!N:N,0),0)</f>
        <v>1337497.1455236671</v>
      </c>
      <c r="R960" s="25">
        <f t="array" aca="1" ref="R960" ca="1">INDEX('Lorri 401b'!L:L,MATCH('Retirement Calculator'!A960,'Lorri 401b'!N:N,0),0)</f>
        <v>-10082108.145341156</v>
      </c>
      <c r="S960" s="25">
        <f t="shared" ca="1" si="787"/>
        <v>-8744610.9998174887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3525.4531757812501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7820.4732791855868</v>
      </c>
      <c r="K961" s="25">
        <f t="shared" si="784"/>
        <v>20171.771259384055</v>
      </c>
      <c r="L961" s="25"/>
      <c r="N961" s="25">
        <f>'Combined Retirement'!$C$18/12</f>
        <v>39153.069999999992</v>
      </c>
      <c r="O961" s="25">
        <f t="shared" si="785"/>
        <v>11160.82546143035</v>
      </c>
      <c r="P961" s="25">
        <f t="shared" si="786"/>
        <v>27992.244538569641</v>
      </c>
      <c r="Q961" s="25">
        <f t="array" aca="1" ref="Q961" ca="1">INDEX('Isaac 401k'!L:L,MATCH('Retirement Calculator'!A961,'Isaac 401k'!N:N,0),0)</f>
        <v>1335216.9917121669</v>
      </c>
      <c r="R961" s="25">
        <f t="array" aca="1" ref="R961" ca="1">INDEX('Lorri 401b'!L:L,MATCH('Retirement Calculator'!A961,'Lorri 401b'!N:N,0),0)</f>
        <v>-10144372.749586375</v>
      </c>
      <c r="S961" s="25">
        <f t="shared" ca="1" si="787"/>
        <v>-8809155.7578742094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3525.4531757812501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7820.4732791855868</v>
      </c>
      <c r="K962" s="25">
        <f t="shared" si="784"/>
        <v>20171.771259384055</v>
      </c>
      <c r="L962" s="25"/>
      <c r="N962" s="25">
        <f>'Combined Retirement'!$C$18/12</f>
        <v>39153.069999999992</v>
      </c>
      <c r="O962" s="25">
        <f t="shared" si="785"/>
        <v>11160.82546143035</v>
      </c>
      <c r="P962" s="25">
        <f t="shared" si="786"/>
        <v>27992.244538569641</v>
      </c>
      <c r="Q962" s="25">
        <f t="array" aca="1" ref="Q962" ca="1">INDEX('Isaac 401k'!L:L,MATCH('Retirement Calculator'!A962,'Isaac 401k'!N:N,0),0)</f>
        <v>1332927.3372597855</v>
      </c>
      <c r="R962" s="25">
        <f t="array" aca="1" ref="R962" ca="1">INDEX('Lorri 401b'!L:L,MATCH('Retirement Calculator'!A962,'Lorri 401b'!N:N,0),0)</f>
        <v>-10206896.789682617</v>
      </c>
      <c r="S962" s="25">
        <f t="shared" ca="1" si="787"/>
        <v>-8873969.4524228312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3525.4531757812501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7820.4732791855868</v>
      </c>
      <c r="K963" s="25">
        <f t="shared" si="784"/>
        <v>20171.771259384055</v>
      </c>
      <c r="L963" s="25"/>
      <c r="N963" s="25">
        <f>'Combined Retirement'!$C$18/12</f>
        <v>39153.069999999992</v>
      </c>
      <c r="O963" s="25">
        <f t="shared" si="785"/>
        <v>11160.82546143035</v>
      </c>
      <c r="P963" s="25">
        <f t="shared" si="786"/>
        <v>27992.244538569641</v>
      </c>
      <c r="Q963" s="25">
        <f t="array" aca="1" ref="Q963" ca="1">INDEX('Isaac 401k'!L:L,MATCH('Retirement Calculator'!A963,'Isaac 401k'!N:N,0),0)</f>
        <v>1330628.142580519</v>
      </c>
      <c r="R963" s="25">
        <f t="array" aca="1" ref="R963" ca="1">INDEX('Lorri 401b'!L:L,MATCH('Retirement Calculator'!A963,'Lorri 401b'!N:N,0),0)</f>
        <v>-10269681.346612593</v>
      </c>
      <c r="S963" s="25">
        <f t="shared" ca="1" si="787"/>
        <v>-8939053.2040320747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3525.4531757812501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7820.4732791855868</v>
      </c>
      <c r="K964" s="25">
        <f t="shared" si="784"/>
        <v>20171.771259384055</v>
      </c>
      <c r="L964" s="25"/>
      <c r="N964" s="25">
        <f>'Combined Retirement'!$C$18/12</f>
        <v>39153.069999999992</v>
      </c>
      <c r="O964" s="25">
        <f t="shared" si="785"/>
        <v>11160.82546143035</v>
      </c>
      <c r="P964" s="25">
        <f t="shared" si="786"/>
        <v>27992.244538569641</v>
      </c>
      <c r="Q964" s="25">
        <f t="array" aca="1" ref="Q964" ca="1">INDEX('Isaac 401k'!L:L,MATCH('Retirement Calculator'!A964,'Isaac 401k'!N:N,0),0)</f>
        <v>1328319.3679234223</v>
      </c>
      <c r="R964" s="25">
        <f t="array" aca="1" ref="R964" ca="1">INDEX('Lorri 401b'!L:L,MATCH('Retirement Calculator'!A964,'Lorri 401b'!N:N,0),0)</f>
        <v>-10332727.505863111</v>
      </c>
      <c r="S964" s="25">
        <f t="shared" ca="1" si="787"/>
        <v>-9004408.1379396897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3525.4531757812501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7820.4732791855868</v>
      </c>
      <c r="K965" s="25">
        <f t="shared" si="784"/>
        <v>20171.771259384055</v>
      </c>
      <c r="L965" s="25"/>
      <c r="N965" s="25">
        <f>'Combined Retirement'!$C$18/12</f>
        <v>39153.069999999992</v>
      </c>
      <c r="O965" s="25">
        <f t="shared" si="785"/>
        <v>11160.82546143035</v>
      </c>
      <c r="P965" s="25">
        <f t="shared" si="786"/>
        <v>27992.244538569641</v>
      </c>
      <c r="Q965" s="25">
        <f t="array" aca="1" ref="Q965" ca="1">INDEX('Isaac 401k'!L:L,MATCH('Retirement Calculator'!A965,'Isaac 401k'!N:N,0),0)</f>
        <v>1326000.9733719209</v>
      </c>
      <c r="R965" s="25">
        <f t="array" aca="1" ref="R965" ca="1">INDEX('Lorri 401b'!L:L,MATCH('Retirement Calculator'!A965,'Lorri 401b'!N:N,0),0)</f>
        <v>-10396036.357443839</v>
      </c>
      <c r="S965" s="25">
        <f t="shared" ca="1" si="787"/>
        <v>-9070035.3840719182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3525.4531757812501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7820.4732791855868</v>
      </c>
      <c r="K966" s="25">
        <f t="shared" si="784"/>
        <v>20171.771259384055</v>
      </c>
      <c r="L966" s="25"/>
      <c r="N966" s="25">
        <f>'Combined Retirement'!$C$18/12</f>
        <v>39153.069999999992</v>
      </c>
      <c r="O966" s="25">
        <f t="shared" si="785"/>
        <v>11160.82546143035</v>
      </c>
      <c r="P966" s="25">
        <f t="shared" si="786"/>
        <v>27992.244538569641</v>
      </c>
      <c r="Q966" s="25">
        <f t="array" aca="1" ref="Q966" ca="1">INDEX('Isaac 401k'!L:L,MATCH('Retirement Calculator'!A966,'Isaac 401k'!N:N,0),0)</f>
        <v>1323672.9188431217</v>
      </c>
      <c r="R966" s="25">
        <f t="array" aca="1" ref="R966" ca="1">INDEX('Lorri 401b'!L:L,MATCH('Retirement Calculator'!A966,'Lorri 401b'!N:N,0),0)</f>
        <v>-10459608.995906154</v>
      </c>
      <c r="S966" s="25">
        <f t="shared" ca="1" si="787"/>
        <v>-9135936.0770630315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3525.4531757812501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7820.4732791855868</v>
      </c>
      <c r="K967" s="25">
        <f t="shared" si="784"/>
        <v>20171.771259384055</v>
      </c>
      <c r="L967" s="25"/>
      <c r="N967" s="25">
        <f>'Combined Retirement'!$C$18/12</f>
        <v>39153.069999999992</v>
      </c>
      <c r="O967" s="25">
        <f t="shared" si="785"/>
        <v>11160.82546143035</v>
      </c>
      <c r="P967" s="25">
        <f t="shared" si="786"/>
        <v>27992.244538569641</v>
      </c>
      <c r="Q967" s="25">
        <f t="array" aca="1" ref="Q967" ca="1">INDEX('Isaac 401k'!L:L,MATCH('Retirement Calculator'!A967,'Isaac 401k'!N:N,0),0)</f>
        <v>1321335.1640871193</v>
      </c>
      <c r="R967" s="25">
        <f t="array" aca="1" ref="R967" ca="1">INDEX('Lorri 401b'!L:L,MATCH('Retirement Calculator'!A967,'Lorri 401b'!N:N,0),0)</f>
        <v>-10523446.520362061</v>
      </c>
      <c r="S967" s="25">
        <f t="shared" ca="1" si="787"/>
        <v>-9202111.3562749419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3525.4531757812501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7820.4732791855868</v>
      </c>
      <c r="K968" s="25">
        <f t="shared" si="784"/>
        <v>20171.771259384055</v>
      </c>
      <c r="L968" s="25"/>
      <c r="N968" s="25">
        <f>'Combined Retirement'!$C$18/12</f>
        <v>39153.069999999992</v>
      </c>
      <c r="O968" s="25">
        <f t="shared" si="785"/>
        <v>11160.82546143035</v>
      </c>
      <c r="P968" s="25">
        <f t="shared" si="786"/>
        <v>27992.244538569641</v>
      </c>
      <c r="Q968" s="25">
        <f t="array" aca="1" ref="Q968" ca="1">INDEX('Isaac 401k'!L:L,MATCH('Retirement Calculator'!A968,'Isaac 401k'!N:N,0),0)</f>
        <v>1318987.6686863001</v>
      </c>
      <c r="R968" s="25">
        <f t="array" aca="1" ref="R968" ca="1">INDEX('Lorri 401b'!L:L,MATCH('Retirement Calculator'!A968,'Lorri 401b'!N:N,0),0)</f>
        <v>-10587550.034503201</v>
      </c>
      <c r="S968" s="25">
        <f t="shared" ca="1" si="787"/>
        <v>-9268562.3658169005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3525.4531757812501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7820.4732791855868</v>
      </c>
      <c r="K969" s="25">
        <f t="shared" si="784"/>
        <v>20171.771259384055</v>
      </c>
      <c r="L969" s="25"/>
      <c r="N969" s="25">
        <f>'Combined Retirement'!$C$18/12</f>
        <v>39153.069999999992</v>
      </c>
      <c r="O969" s="25">
        <f t="shared" si="785"/>
        <v>11160.82546143035</v>
      </c>
      <c r="P969" s="25">
        <f t="shared" si="786"/>
        <v>27992.244538569641</v>
      </c>
      <c r="Q969" s="25">
        <f t="array" aca="1" ref="Q969" ca="1">INDEX('Isaac 401k'!L:L,MATCH('Retirement Calculator'!A969,'Isaac 401k'!N:N,0),0)</f>
        <v>1316630.3920546442</v>
      </c>
      <c r="R969" s="25">
        <f t="array" aca="1" ref="R969" ca="1">INDEX('Lorri 401b'!L:L,MATCH('Retirement Calculator'!A969,'Lorri 401b'!N:N,0),0)</f>
        <v>-10651920.646619929</v>
      </c>
      <c r="S969" s="25">
        <f t="shared" ca="1" si="787"/>
        <v>-9335290.2545652855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3525.4531757812501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7820.4732791855868</v>
      </c>
      <c r="K970" s="25">
        <f t="shared" si="784"/>
        <v>20171.771259384055</v>
      </c>
      <c r="L970" s="25"/>
      <c r="N970" s="25">
        <f>'Combined Retirement'!$C$18/12</f>
        <v>39153.069999999992</v>
      </c>
      <c r="O970" s="25">
        <f t="shared" si="785"/>
        <v>11160.82546143035</v>
      </c>
      <c r="P970" s="25">
        <f t="shared" si="786"/>
        <v>27992.244538569641</v>
      </c>
      <c r="Q970" s="25">
        <f t="array" aca="1" ref="Q970" ca="1">INDEX('Isaac 401k'!L:L,MATCH('Retirement Calculator'!A970,'Isaac 401k'!N:N,0),0)</f>
        <v>1314263.2934370229</v>
      </c>
      <c r="R970" s="25">
        <f t="array" aca="1" ref="R970" ca="1">INDEX('Lorri 401b'!L:L,MATCH('Retirement Calculator'!A970,'Lorri 401b'!N:N,0),0)</f>
        <v>-10716559.469620477</v>
      </c>
      <c r="S970" s="25">
        <f t="shared" ca="1" si="787"/>
        <v>-9402296.1761834547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3525.4531757812501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7820.4732791855868</v>
      </c>
      <c r="K971" s="25">
        <f t="shared" si="784"/>
        <v>20171.771259384055</v>
      </c>
      <c r="L971" s="25"/>
      <c r="N971" s="25">
        <f>'Combined Retirement'!$C$18/12</f>
        <v>39153.069999999992</v>
      </c>
      <c r="O971" s="25">
        <f t="shared" si="785"/>
        <v>11160.82546143035</v>
      </c>
      <c r="P971" s="25">
        <f t="shared" si="786"/>
        <v>27992.244538569641</v>
      </c>
      <c r="Q971" s="25">
        <f t="array" aca="1" ref="Q971" ca="1">INDEX('Isaac 401k'!L:L,MATCH('Retirement Calculator'!A971,'Isaac 401k'!N:N,0),0)</f>
        <v>1311886.3319084949</v>
      </c>
      <c r="R971" s="25">
        <f t="array" aca="1" ref="R971" ca="1">INDEX('Lorri 401b'!L:L,MATCH('Retirement Calculator'!A971,'Lorri 401b'!N:N,0),0)</f>
        <v>-10781467.621050194</v>
      </c>
      <c r="S971" s="25">
        <f t="shared" ca="1" si="787"/>
        <v>-9469581.2891416997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3525.4531757812501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7820.4732791855868</v>
      </c>
      <c r="K972" s="25">
        <f t="shared" si="784"/>
        <v>20171.771259384055</v>
      </c>
      <c r="L972" s="25"/>
      <c r="N972" s="25">
        <f>'Combined Retirement'!$C$18/12</f>
        <v>39153.069999999992</v>
      </c>
      <c r="O972" s="25">
        <f t="shared" si="785"/>
        <v>11160.82546143035</v>
      </c>
      <c r="P972" s="25">
        <f t="shared" si="786"/>
        <v>27992.244538569641</v>
      </c>
      <c r="Q972" s="25">
        <f t="array" aca="1" ref="Q972" ca="1">INDEX('Isaac 401k'!L:L,MATCH('Retirement Calculator'!A972,'Isaac 401k'!N:N,0),0)</f>
        <v>1309499.4663735982</v>
      </c>
      <c r="R972" s="25">
        <f t="array" aca="1" ref="R972" ca="1">INDEX('Lorri 401b'!L:L,MATCH('Retirement Calculator'!A972,'Lorri 401b'!N:N,0),0)</f>
        <v>-10846646.223110868</v>
      </c>
      <c r="S972" s="25">
        <f t="shared" ca="1" si="787"/>
        <v>-9537146.7567372695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3525.4531757812501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7820.4732791855868</v>
      </c>
      <c r="K973" s="25">
        <f t="shared" si="784"/>
        <v>20171.771259384055</v>
      </c>
      <c r="L973" s="25"/>
      <c r="N973" s="25">
        <f>'Combined Retirement'!$C$18/12</f>
        <v>39153.069999999992</v>
      </c>
      <c r="O973" s="25">
        <f t="shared" si="785"/>
        <v>11160.82546143035</v>
      </c>
      <c r="P973" s="25">
        <f t="shared" si="786"/>
        <v>27992.244538569641</v>
      </c>
      <c r="Q973" s="25">
        <f t="array" aca="1" ref="Q973" ca="1">INDEX('Isaac 401k'!L:L,MATCH('Retirement Calculator'!A973,'Isaac 401k'!N:N,0),0)</f>
        <v>1307102.6555656393</v>
      </c>
      <c r="R973" s="25">
        <f t="array" aca="1" ref="R973" ca="1">INDEX('Lorri 401b'!L:L,MATCH('Retirement Calculator'!A973,'Lorri 401b'!N:N,0),0)</f>
        <v>-10912096.402680129</v>
      </c>
      <c r="S973" s="25">
        <f t="shared" ca="1" si="787"/>
        <v>-9604993.7471144889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3525.4531757812501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7820.4732791855868</v>
      </c>
      <c r="K974" s="25">
        <f t="shared" si="784"/>
        <v>20171.771259384055</v>
      </c>
      <c r="L974" s="25"/>
      <c r="N974" s="25">
        <f>'Combined Retirement'!$C$18/12</f>
        <v>39153.069999999992</v>
      </c>
      <c r="O974" s="25">
        <f t="shared" si="785"/>
        <v>11160.82546143035</v>
      </c>
      <c r="P974" s="25">
        <f t="shared" si="786"/>
        <v>27992.244538569641</v>
      </c>
      <c r="Q974" s="25">
        <f t="array" aca="1" ref="Q974" ca="1">INDEX('Isaac 401k'!L:L,MATCH('Retirement Calculator'!A974,'Isaac 401k'!N:N,0),0)</f>
        <v>1304695.8580459806</v>
      </c>
      <c r="R974" s="25">
        <f t="array" aca="1" ref="R974" ca="1">INDEX('Lorri 401b'!L:L,MATCH('Retirement Calculator'!A974,'Lorri 401b'!N:N,0),0)</f>
        <v>-10977819.291330928</v>
      </c>
      <c r="S974" s="25">
        <f t="shared" ca="1" si="787"/>
        <v>-9673123.4332849476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3525.4531757812501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7820.4732791855868</v>
      </c>
      <c r="K975" s="25">
        <f t="shared" si="784"/>
        <v>20171.771259384055</v>
      </c>
      <c r="L975" s="25"/>
      <c r="N975" s="25">
        <f>'Combined Retirement'!$C$18/12</f>
        <v>39153.069999999992</v>
      </c>
      <c r="O975" s="25">
        <f t="shared" si="785"/>
        <v>11160.82546143035</v>
      </c>
      <c r="P975" s="25">
        <f t="shared" si="786"/>
        <v>27992.244538569641</v>
      </c>
      <c r="Q975" s="25">
        <f t="array" aca="1" ref="Q975" ca="1">INDEX('Isaac 401k'!L:L,MATCH('Retirement Calculator'!A975,'Isaac 401k'!N:N,0),0)</f>
        <v>1302279.0322033232</v>
      </c>
      <c r="R975" s="25">
        <f t="array" aca="1" ref="R975" ca="1">INDEX('Lorri 401b'!L:L,MATCH('Retirement Calculator'!A975,'Lorri 401b'!N:N,0),0)</f>
        <v>-11043816.025351105</v>
      </c>
      <c r="S975" s="25">
        <f t="shared" ca="1" si="787"/>
        <v>-9741536.993147783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3525.4531757812501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7820.4732791855868</v>
      </c>
      <c r="K976" s="25">
        <f t="shared" si="784"/>
        <v>20171.771259384055</v>
      </c>
      <c r="L976" s="25"/>
      <c r="N976" s="25">
        <f>'Combined Retirement'!$C$18/12</f>
        <v>39153.069999999992</v>
      </c>
      <c r="O976" s="25">
        <f t="shared" si="785"/>
        <v>11160.82546143035</v>
      </c>
      <c r="P976" s="25">
        <f t="shared" si="786"/>
        <v>27992.244538569641</v>
      </c>
      <c r="Q976" s="25">
        <f t="array" aca="1" ref="Q976" ca="1">INDEX('Isaac 401k'!L:L,MATCH('Retirement Calculator'!A976,'Isaac 401k'!N:N,0),0)</f>
        <v>1299852.1362529881</v>
      </c>
      <c r="R976" s="25">
        <f t="array" aca="1" ref="R976" ca="1">INDEX('Lorri 401b'!L:L,MATCH('Retirement Calculator'!A976,'Lorri 401b'!N:N,0),0)</f>
        <v>-11110087.745763034</v>
      </c>
      <c r="S976" s="25">
        <f t="shared" ca="1" si="787"/>
        <v>-9810235.6095100455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3525.4531757812501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7820.4732791855868</v>
      </c>
      <c r="K977" s="25">
        <f t="shared" si="784"/>
        <v>20171.771259384055</v>
      </c>
      <c r="L977" s="25"/>
      <c r="N977" s="25">
        <f>'Combined Retirement'!$C$18/12</f>
        <v>39153.069999999992</v>
      </c>
      <c r="O977" s="25">
        <f t="shared" si="785"/>
        <v>11160.82546143035</v>
      </c>
      <c r="P977" s="25">
        <f t="shared" si="786"/>
        <v>27992.244538569641</v>
      </c>
      <c r="Q977" s="25">
        <f t="array" aca="1" ref="Q977" ca="1">INDEX('Isaac 401k'!L:L,MATCH('Retirement Calculator'!A977,'Isaac 401k'!N:N,0),0)</f>
        <v>1297415.1282361934</v>
      </c>
      <c r="R977" s="25">
        <f t="array" aca="1" ref="R977" ca="1">INDEX('Lorri 401b'!L:L,MATCH('Retirement Calculator'!A977,'Lorri 401b'!N:N,0),0)</f>
        <v>-11176635.598343344</v>
      </c>
      <c r="S977" s="25">
        <f t="shared" ca="1" si="787"/>
        <v>-9879220.4701071512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3525.4531757812501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7820.4732791855868</v>
      </c>
      <c r="K978" s="25">
        <f t="shared" si="784"/>
        <v>20171.771259384055</v>
      </c>
      <c r="L978" s="25"/>
      <c r="N978" s="25">
        <f>'Combined Retirement'!$C$18/12</f>
        <v>39153.069999999992</v>
      </c>
      <c r="O978" s="25">
        <f t="shared" si="785"/>
        <v>11160.82546143035</v>
      </c>
      <c r="P978" s="25">
        <f t="shared" si="786"/>
        <v>27992.244538569641</v>
      </c>
      <c r="Q978" s="25">
        <f t="array" aca="1" ref="Q978" ca="1">INDEX('Isaac 401k'!L:L,MATCH('Retirement Calculator'!A978,'Isaac 401k'!N:N,0),0)</f>
        <v>1294967.9660193287</v>
      </c>
      <c r="R978" s="25">
        <f t="array" aca="1" ref="R978" ca="1">INDEX('Lorri 401b'!L:L,MATCH('Retirement Calculator'!A978,'Lorri 401b'!N:N,0),0)</f>
        <v>-11243460.73364274</v>
      </c>
      <c r="S978" s="25">
        <f t="shared" ca="1" si="787"/>
        <v>-9948492.7676234115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3525.4531757812501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7820.4732791855868</v>
      </c>
      <c r="K979" s="25">
        <f t="shared" si="784"/>
        <v>20171.771259384055</v>
      </c>
      <c r="L979" s="25"/>
      <c r="N979" s="25">
        <f>'Combined Retirement'!$C$18/12</f>
        <v>39153.069999999992</v>
      </c>
      <c r="O979" s="25">
        <f t="shared" si="785"/>
        <v>11160.82546143035</v>
      </c>
      <c r="P979" s="25">
        <f t="shared" si="786"/>
        <v>27992.244538569641</v>
      </c>
      <c r="Q979" s="25">
        <f t="array" aca="1" ref="Q979" ca="1">INDEX('Isaac 401k'!L:L,MATCH('Retirement Calculator'!A979,'Isaac 401k'!N:N,0),0)</f>
        <v>1292510.607293227</v>
      </c>
      <c r="R979" s="25">
        <f t="array" aca="1" ref="R979" ca="1">INDEX('Lorri 401b'!L:L,MATCH('Retirement Calculator'!A979,'Lorri 401b'!N:N,0),0)</f>
        <v>-11310564.307005884</v>
      </c>
      <c r="S979" s="25">
        <f t="shared" ca="1" si="787"/>
        <v>-10018053.699712656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3525.4531757812501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7820.4732791855868</v>
      </c>
      <c r="K980" s="25">
        <f t="shared" si="784"/>
        <v>20171.771259384055</v>
      </c>
      <c r="L980" s="25"/>
      <c r="N980" s="25">
        <f>'Combined Retirement'!$C$18/12</f>
        <v>39153.069999999992</v>
      </c>
      <c r="O980" s="25">
        <f t="shared" si="785"/>
        <v>11160.82546143035</v>
      </c>
      <c r="P980" s="25">
        <f t="shared" si="786"/>
        <v>27992.244538569641</v>
      </c>
      <c r="Q980" s="25">
        <f t="array" aca="1" ref="Q980" ca="1">INDEX('Isaac 401k'!L:L,MATCH('Retirement Calculator'!A980,'Isaac 401k'!N:N,0),0)</f>
        <v>1290043.0095724333</v>
      </c>
      <c r="R980" s="25">
        <f t="array" aca="1" ref="R980" ca="1">INDEX('Lorri 401b'!L:L,MATCH('Retirement Calculator'!A980,'Lorri 401b'!N:N,0),0)</f>
        <v>-11377947.478591373</v>
      </c>
      <c r="S980" s="25">
        <f t="shared" ca="1" si="787"/>
        <v>-10087904.46901894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3525.4531757812501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7820.4732791855868</v>
      </c>
      <c r="K981" s="25">
        <f t="shared" si="784"/>
        <v>20171.771259384055</v>
      </c>
      <c r="L981" s="25"/>
      <c r="N981" s="25">
        <f>'Combined Retirement'!$C$18/12</f>
        <v>39153.069999999992</v>
      </c>
      <c r="O981" s="25">
        <f t="shared" si="785"/>
        <v>11160.82546143035</v>
      </c>
      <c r="P981" s="25">
        <f t="shared" si="786"/>
        <v>27992.244538569641</v>
      </c>
      <c r="Q981" s="25">
        <f t="array" aca="1" ref="Q981" ca="1">INDEX('Isaac 401k'!L:L,MATCH('Retirement Calculator'!A981,'Isaac 401k'!N:N,0),0)</f>
        <v>1287565.1301944696</v>
      </c>
      <c r="R981" s="25">
        <f t="array" aca="1" ref="R981" ca="1">INDEX('Lorri 401b'!L:L,MATCH('Retirement Calculator'!A981,'Lorri 401b'!N:N,0),0)</f>
        <v>-11445611.413391802</v>
      </c>
      <c r="S981" s="25">
        <f t="shared" ca="1" si="787"/>
        <v>-10158046.283197332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3525.4531757812501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7820.4732791855868</v>
      </c>
      <c r="K982" s="25">
        <f t="shared" si="784"/>
        <v>20171.771259384055</v>
      </c>
      <c r="L982" s="25"/>
      <c r="N982" s="25">
        <f>'Combined Retirement'!$C$18/12</f>
        <v>39153.069999999992</v>
      </c>
      <c r="O982" s="25">
        <f t="shared" si="785"/>
        <v>11160.82546143035</v>
      </c>
      <c r="P982" s="25">
        <f t="shared" si="786"/>
        <v>27992.244538569641</v>
      </c>
      <c r="Q982" s="25">
        <f t="array" aca="1" ref="Q982" ca="1">INDEX('Isaac 401k'!L:L,MATCH('Retirement Calculator'!A982,'Isaac 401k'!N:N,0),0)</f>
        <v>1285076.9263190976</v>
      </c>
      <c r="R982" s="25">
        <f t="array" aca="1" ref="R982" ca="1">INDEX('Lorri 401b'!L:L,MATCH('Retirement Calculator'!A982,'Lorri 401b'!N:N,0),0)</f>
        <v>-11513557.2812539</v>
      </c>
      <c r="S982" s="25">
        <f t="shared" ca="1" si="787"/>
        <v>-10228480.354934802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3525.4531757812501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7820.4732791855868</v>
      </c>
      <c r="K983" s="25">
        <f t="shared" si="784"/>
        <v>20171.771259384055</v>
      </c>
      <c r="L983" s="25"/>
      <c r="N983" s="25">
        <f>'Combined Retirement'!$C$18/12</f>
        <v>39153.069999999992</v>
      </c>
      <c r="O983" s="25">
        <f t="shared" si="785"/>
        <v>11160.82546143035</v>
      </c>
      <c r="P983" s="25">
        <f t="shared" si="786"/>
        <v>27992.244538569641</v>
      </c>
      <c r="Q983" s="25">
        <f t="array" aca="1" ref="Q983" ca="1">INDEX('Isaac 401k'!L:L,MATCH('Retirement Calculator'!A983,'Isaac 401k'!N:N,0),0)</f>
        <v>1282578.3549275782</v>
      </c>
      <c r="R983" s="25">
        <f t="array" aca="1" ref="R983" ca="1">INDEX('Lorri 401b'!L:L,MATCH('Retirement Calculator'!A983,'Lorri 401b'!N:N,0),0)</f>
        <v>-11581786.256898757</v>
      </c>
      <c r="S983" s="25">
        <f t="shared" ca="1" si="787"/>
        <v>-10299207.901971178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3525.4531757812501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7820.4732791855868</v>
      </c>
      <c r="K984" s="25">
        <f t="shared" si="784"/>
        <v>20171.771259384055</v>
      </c>
      <c r="L984" s="25"/>
      <c r="N984" s="25">
        <f>'Combined Retirement'!$C$18/12</f>
        <v>39153.069999999992</v>
      </c>
      <c r="O984" s="25">
        <f t="shared" si="785"/>
        <v>11160.82546143035</v>
      </c>
      <c r="P984" s="25">
        <f t="shared" si="786"/>
        <v>27992.244538569641</v>
      </c>
      <c r="Q984" s="25">
        <f t="array" aca="1" ref="Q984" ca="1">INDEX('Isaac 401k'!L:L,MATCH('Retirement Calculator'!A984,'Isaac 401k'!N:N,0),0)</f>
        <v>1280069.3728219275</v>
      </c>
      <c r="R984" s="25">
        <f t="array" aca="1" ref="R984" ca="1">INDEX('Lorri 401b'!L:L,MATCH('Retirement Calculator'!A984,'Lorri 401b'!N:N,0),0)</f>
        <v>-11650299.519942133</v>
      </c>
      <c r="S984" s="25">
        <f t="shared" ca="1" si="787"/>
        <v>-10370230.147120206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3525.4531757812501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7820.4732791855868</v>
      </c>
      <c r="K985" s="25">
        <f t="shared" si="784"/>
        <v>20171.771259384055</v>
      </c>
      <c r="L985" s="25"/>
      <c r="N985" s="25">
        <f>'Combined Retirement'!$C$18/12</f>
        <v>39153.069999999992</v>
      </c>
      <c r="O985" s="25">
        <f t="shared" si="785"/>
        <v>11160.82546143035</v>
      </c>
      <c r="P985" s="25">
        <f t="shared" si="786"/>
        <v>27992.244538569641</v>
      </c>
      <c r="Q985" s="25">
        <f t="array" aca="1" ref="Q985" ca="1">INDEX('Isaac 401k'!L:L,MATCH('Retirement Calculator'!A985,'Isaac 401k'!N:N,0),0)</f>
        <v>1277549.93662417</v>
      </c>
      <c r="R985" s="25">
        <f t="array" aca="1" ref="R985" ca="1">INDEX('Lorri 401b'!L:L,MATCH('Retirement Calculator'!A985,'Lorri 401b'!N:N,0),0)</f>
        <v>-11719098.254914857</v>
      </c>
      <c r="S985" s="25">
        <f t="shared" ca="1" si="787"/>
        <v>-10441548.318290688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3525.4531757812501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7820.4732791855868</v>
      </c>
      <c r="K986" s="25">
        <f t="shared" si="784"/>
        <v>20171.771259384055</v>
      </c>
      <c r="L986" s="25"/>
      <c r="N986" s="25">
        <f>'Combined Retirement'!$C$18/12</f>
        <v>39153.069999999992</v>
      </c>
      <c r="O986" s="25">
        <f t="shared" si="785"/>
        <v>11160.82546143035</v>
      </c>
      <c r="P986" s="25">
        <f t="shared" si="786"/>
        <v>27992.244538569641</v>
      </c>
      <c r="Q986" s="25">
        <f t="array" aca="1" ref="Q986" ca="1">INDEX('Isaac 401k'!L:L,MATCH('Retirement Calculator'!A986,'Isaac 401k'!N:N,0),0)</f>
        <v>1275020.0027755885</v>
      </c>
      <c r="R986" s="25">
        <f t="array" aca="1" ref="R986" ca="1">INDEX('Lorri 401b'!L:L,MATCH('Retirement Calculator'!A986,'Lorri 401b'!N:N,0),0)</f>
        <v>-11788183.651283301</v>
      </c>
      <c r="S986" s="25">
        <f t="shared" ca="1" si="787"/>
        <v>-10513163.648507712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3525.4531757812501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7820.4732791855868</v>
      </c>
      <c r="K987" s="25">
        <f t="shared" si="784"/>
        <v>20171.771259384055</v>
      </c>
      <c r="L987" s="25"/>
      <c r="N987" s="25">
        <f>'Combined Retirement'!$C$18/12</f>
        <v>39153.069999999992</v>
      </c>
      <c r="O987" s="25">
        <f t="shared" si="785"/>
        <v>11160.82546143035</v>
      </c>
      <c r="P987" s="25">
        <f t="shared" si="786"/>
        <v>27992.244538569641</v>
      </c>
      <c r="Q987" s="25">
        <f t="array" aca="1" ref="Q987" ca="1">INDEX('Isaac 401k'!L:L,MATCH('Retirement Calculator'!A987,'Isaac 401k'!N:N,0),0)</f>
        <v>1272479.5275359713</v>
      </c>
      <c r="R987" s="25">
        <f t="array" aca="1" ref="R987" ca="1">INDEX('Lorri 401b'!L:L,MATCH('Retirement Calculator'!A987,'Lorri 401b'!N:N,0),0)</f>
        <v>-11857556.903469946</v>
      </c>
      <c r="S987" s="25">
        <f t="shared" ca="1" si="787"/>
        <v>-10585077.375933975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3525.4531757812501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7820.4732791855868</v>
      </c>
      <c r="K988" s="25">
        <f t="shared" si="784"/>
        <v>20171.771259384055</v>
      </c>
      <c r="L988" s="25"/>
      <c r="N988" s="25">
        <f>'Combined Retirement'!$C$18/12</f>
        <v>39153.069999999992</v>
      </c>
      <c r="O988" s="25">
        <f t="shared" si="785"/>
        <v>11160.82546143035</v>
      </c>
      <c r="P988" s="25">
        <f t="shared" si="786"/>
        <v>27992.244538569641</v>
      </c>
      <c r="Q988" s="25">
        <f t="array" aca="1" ref="Q988" ca="1">INDEX('Isaac 401k'!L:L,MATCH('Retirement Calculator'!A988,'Isaac 401k'!N:N,0),0)</f>
        <v>1269928.4669828557</v>
      </c>
      <c r="R988" s="25">
        <f t="array" aca="1" ref="R988" ca="1">INDEX('Lorri 401b'!L:L,MATCH('Retirement Calculator'!A988,'Lorri 401b'!N:N,0),0)</f>
        <v>-11927219.210874036</v>
      </c>
      <c r="S988" s="25">
        <f t="shared" ca="1" si="787"/>
        <v>-10657290.74389118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3525.4531757812501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7820.4732791855868</v>
      </c>
      <c r="K989" s="25">
        <f t="shared" si="784"/>
        <v>20171.771259384055</v>
      </c>
      <c r="L989" s="25"/>
      <c r="N989" s="25">
        <f>'Combined Retirement'!$C$18/12</f>
        <v>39153.069999999992</v>
      </c>
      <c r="O989" s="25">
        <f t="shared" si="785"/>
        <v>11160.82546143035</v>
      </c>
      <c r="P989" s="25">
        <f t="shared" si="786"/>
        <v>27992.244538569641</v>
      </c>
      <c r="Q989" s="25">
        <f t="array" aca="1" ref="Q989" ca="1">INDEX('Isaac 401k'!L:L,MATCH('Retirement Calculator'!A989,'Isaac 401k'!N:N,0),0)</f>
        <v>1267366.7770107687</v>
      </c>
      <c r="R989" s="25">
        <f t="array" aca="1" ref="R989" ca="1">INDEX('Lorri 401b'!L:L,MATCH('Retirement Calculator'!A989,'Lorri 401b'!N:N,0),0)</f>
        <v>-11997171.77789231</v>
      </c>
      <c r="S989" s="25">
        <f t="shared" ca="1" si="787"/>
        <v>-10729805.000881542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3525.4531757812501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7820.4732791855868</v>
      </c>
      <c r="K990" s="25">
        <f t="shared" si="784"/>
        <v>20171.771259384055</v>
      </c>
      <c r="L990" s="25"/>
      <c r="N990" s="25">
        <f>'Combined Retirement'!$C$18/12</f>
        <v>39153.069999999992</v>
      </c>
      <c r="O990" s="25">
        <f t="shared" si="785"/>
        <v>11160.82546143035</v>
      </c>
      <c r="P990" s="25">
        <f t="shared" si="786"/>
        <v>27992.244538569641</v>
      </c>
      <c r="Q990" s="25">
        <f t="array" aca="1" ref="Q990" ca="1">INDEX('Isaac 401k'!L:L,MATCH('Retirement Calculator'!A990,'Isaac 401k'!N:N,0),0)</f>
        <v>1264794.4133304646</v>
      </c>
      <c r="R990" s="25">
        <f t="array" aca="1" ref="R990" ca="1">INDEX('Lorri 401b'!L:L,MATCH('Retirement Calculator'!A990,'Lorri 401b'!N:N,0),0)</f>
        <v>-12067415.813939827</v>
      </c>
      <c r="S990" s="25">
        <f t="shared" ca="1" si="787"/>
        <v>-10802621.400609363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3525.4531757812501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7820.4732791855868</v>
      </c>
      <c r="K991" s="25">
        <f t="shared" si="784"/>
        <v>20171.771259384055</v>
      </c>
      <c r="L991" s="25"/>
      <c r="N991" s="25">
        <f>'Combined Retirement'!$C$18/12</f>
        <v>39153.069999999992</v>
      </c>
      <c r="O991" s="25">
        <f t="shared" si="785"/>
        <v>11160.82546143035</v>
      </c>
      <c r="P991" s="25">
        <f t="shared" si="786"/>
        <v>27992.244538569641</v>
      </c>
      <c r="Q991" s="25">
        <f t="array" aca="1" ref="Q991" ca="1">INDEX('Isaac 401k'!L:L,MATCH('Retirement Calculator'!A991,'Isaac 401k'!N:N,0),0)</f>
        <v>1262211.3314681593</v>
      </c>
      <c r="R991" s="25">
        <f t="array" aca="1" ref="R991" ca="1">INDEX('Lorri 401b'!L:L,MATCH('Retirement Calculator'!A991,'Lorri 401b'!N:N,0),0)</f>
        <v>-12137952.533470875</v>
      </c>
      <c r="S991" s="25">
        <f t="shared" ca="1" si="787"/>
        <v>-10875741.202002715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3525.4531757812501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7820.4732791855868</v>
      </c>
      <c r="K992" s="25">
        <f t="shared" si="784"/>
        <v>20171.771259384055</v>
      </c>
      <c r="L992" s="25"/>
      <c r="N992" s="25">
        <f>'Combined Retirement'!$C$18/12</f>
        <v>39153.069999999992</v>
      </c>
      <c r="O992" s="25">
        <f t="shared" si="785"/>
        <v>11160.82546143035</v>
      </c>
      <c r="P992" s="25">
        <f t="shared" si="786"/>
        <v>27992.244538569641</v>
      </c>
      <c r="Q992" s="25">
        <f t="array" aca="1" ref="Q992" ca="1">INDEX('Isaac 401k'!L:L,MATCH('Retirement Calculator'!A992,'Isaac 401k'!N:N,0),0)</f>
        <v>1259617.4867647612</v>
      </c>
      <c r="R992" s="25">
        <f t="array" aca="1" ref="R992" ca="1">INDEX('Lorri 401b'!L:L,MATCH('Retirement Calculator'!A992,'Lorri 401b'!N:N,0),0)</f>
        <v>-12208783.155999968</v>
      </c>
      <c r="S992" s="25">
        <f t="shared" ca="1" si="787"/>
        <v>-10949165.669235207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3525.4531757812501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7820.4732791855868</v>
      </c>
      <c r="K993" s="25">
        <f t="shared" si="784"/>
        <v>20171.771259384055</v>
      </c>
      <c r="L993" s="25"/>
      <c r="N993" s="25">
        <f>'Combined Retirement'!$C$18/12</f>
        <v>39153.069999999992</v>
      </c>
      <c r="O993" s="25">
        <f t="shared" si="785"/>
        <v>11160.82546143035</v>
      </c>
      <c r="P993" s="25">
        <f t="shared" si="786"/>
        <v>27992.244538569641</v>
      </c>
      <c r="Q993" s="25">
        <f t="array" aca="1" ref="Q993" ca="1">INDEX('Isaac 401k'!L:L,MATCH('Retirement Calculator'!A993,'Isaac 401k'!N:N,0),0)</f>
        <v>1257012.8343750988</v>
      </c>
      <c r="R993" s="25">
        <f t="array" aca="1" ref="R993" ca="1">INDEX('Lorri 401b'!L:L,MATCH('Retirement Calculator'!A993,'Lorri 401b'!N:N,0),0)</f>
        <v>-12279908.906122932</v>
      </c>
      <c r="S993" s="25">
        <f t="shared" ca="1" si="787"/>
        <v>-11022896.071747834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3525.4531757812501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7820.4732791855868</v>
      </c>
      <c r="K994" s="25">
        <f t="shared" si="784"/>
        <v>20171.771259384055</v>
      </c>
      <c r="L994" s="25"/>
      <c r="N994" s="25">
        <f>'Combined Retirement'!$C$18/12</f>
        <v>39153.069999999992</v>
      </c>
      <c r="O994" s="25">
        <f t="shared" si="785"/>
        <v>11160.82546143035</v>
      </c>
      <c r="P994" s="25">
        <f t="shared" si="786"/>
        <v>27992.244538569641</v>
      </c>
      <c r="Q994" s="25">
        <f t="array" aca="1" ref="Q994" ca="1">INDEX('Isaac 401k'!L:L,MATCH('Retirement Calculator'!A994,'Isaac 401k'!N:N,0),0)</f>
        <v>1254397.3292671463</v>
      </c>
      <c r="R994" s="25">
        <f t="array" aca="1" ref="R994" ca="1">INDEX('Lorri 401b'!L:L,MATCH('Retirement Calculator'!A994,'Lorri 401b'!N:N,0),0)</f>
        <v>-12351331.013538076</v>
      </c>
      <c r="S994" s="25">
        <f t="shared" ca="1" si="787"/>
        <v>-11096933.68427093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3525.4531757812501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7820.4732791855868</v>
      </c>
      <c r="K995" s="25">
        <f t="shared" si="784"/>
        <v>20171.771259384055</v>
      </c>
      <c r="L995" s="25"/>
      <c r="N995" s="25">
        <f>'Combined Retirement'!$C$18/12</f>
        <v>39153.069999999992</v>
      </c>
      <c r="O995" s="25">
        <f t="shared" si="785"/>
        <v>11160.82546143035</v>
      </c>
      <c r="P995" s="25">
        <f t="shared" si="786"/>
        <v>27992.244538569641</v>
      </c>
      <c r="Q995" s="25">
        <f t="array" aca="1" ref="Q995" ca="1">INDEX('Isaac 401k'!L:L,MATCH('Retirement Calculator'!A995,'Isaac 401k'!N:N,0),0)</f>
        <v>1251770.9262212438</v>
      </c>
      <c r="R995" s="25">
        <f t="array" aca="1" ref="R995" ca="1">INDEX('Lorri 401b'!L:L,MATCH('Retirement Calculator'!A995,'Lorri 401b'!N:N,0),0)</f>
        <v>-12423050.71306745</v>
      </c>
      <c r="S995" s="25">
        <f t="shared" ca="1" si="787"/>
        <v>-11171279.786846206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3525.4531757812501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7820.4732791855868</v>
      </c>
      <c r="K996" s="25">
        <f t="shared" si="784"/>
        <v>20171.771259384055</v>
      </c>
      <c r="L996" s="25"/>
      <c r="N996" s="25">
        <f>'Combined Retirement'!$C$18/12</f>
        <v>39153.069999999992</v>
      </c>
      <c r="O996" s="25">
        <f t="shared" si="785"/>
        <v>11160.82546143035</v>
      </c>
      <c r="P996" s="25">
        <f t="shared" si="786"/>
        <v>27992.244538569641</v>
      </c>
      <c r="Q996" s="25">
        <f t="array" aca="1" ref="Q996" ca="1">INDEX('Isaac 401k'!L:L,MATCH('Retirement Calculator'!A996,'Isaac 401k'!N:N,0),0)</f>
        <v>1249133.5798293168</v>
      </c>
      <c r="R996" s="25">
        <f t="array" aca="1" ref="R996" ca="1">INDEX('Lorri 401b'!L:L,MATCH('Retirement Calculator'!A996,'Lorri 401b'!N:N,0),0)</f>
        <v>-12495069.244678196</v>
      </c>
      <c r="S996" s="25">
        <f t="shared" ca="1" si="787"/>
        <v>-11245935.664848879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3525.4531757812501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7820.4732791855868</v>
      </c>
      <c r="K997" s="25">
        <f t="shared" si="784"/>
        <v>20171.771259384055</v>
      </c>
      <c r="L997" s="25"/>
      <c r="N997" s="25">
        <f>'Combined Retirement'!$C$18/12</f>
        <v>39153.069999999992</v>
      </c>
      <c r="O997" s="25">
        <f t="shared" si="785"/>
        <v>11160.82546143035</v>
      </c>
      <c r="P997" s="25">
        <f t="shared" si="786"/>
        <v>27992.244538569641</v>
      </c>
      <c r="Q997" s="25">
        <f t="array" aca="1" ref="Q997" ca="1">INDEX('Isaac 401k'!L:L,MATCH('Retirement Calculator'!A997,'Isaac 401k'!N:N,0),0)</f>
        <v>1246485.2444940901</v>
      </c>
      <c r="R997" s="25">
        <f t="array" aca="1" ref="R997" ca="1">INDEX('Lorri 401b'!L:L,MATCH('Retirement Calculator'!A997,'Lorri 401b'!N:N,0),0)</f>
        <v>-12567387.853503987</v>
      </c>
      <c r="S997" s="25">
        <f t="shared" ca="1" si="787"/>
        <v>-11320902.609009897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3525.4531757812501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7820.4732791855868</v>
      </c>
      <c r="K998" s="25">
        <f t="shared" si="784"/>
        <v>20171.771259384055</v>
      </c>
      <c r="L998" s="25"/>
      <c r="N998" s="25">
        <f>'Combined Retirement'!$C$18/12</f>
        <v>39153.069999999992</v>
      </c>
      <c r="O998" s="25">
        <f t="shared" si="785"/>
        <v>11160.82546143035</v>
      </c>
      <c r="P998" s="25">
        <f t="shared" si="786"/>
        <v>27992.244538569641</v>
      </c>
      <c r="Q998" s="25">
        <f t="array" aca="1" ref="Q998" ca="1">INDEX('Isaac 401k'!L:L,MATCH('Retirement Calculator'!A998,'Isaac 401k'!N:N,0),0)</f>
        <v>1243825.8744283</v>
      </c>
      <c r="R998" s="25">
        <f t="array" aca="1" ref="R998" ca="1">INDEX('Lorri 401b'!L:L,MATCH('Retirement Calculator'!A998,'Lorri 401b'!N:N,0),0)</f>
        <v>-12640007.789866552</v>
      </c>
      <c r="S998" s="25">
        <f t="shared" ca="1" si="787"/>
        <v>-11396181.915438252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3525.4531757812501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7820.4732791855868</v>
      </c>
      <c r="K999" s="25">
        <f t="shared" si="784"/>
        <v>20171.771259384055</v>
      </c>
      <c r="L999" s="25"/>
      <c r="N999" s="25">
        <f>'Combined Retirement'!$C$18/12</f>
        <v>39153.069999999992</v>
      </c>
      <c r="O999" s="25">
        <f t="shared" si="785"/>
        <v>11160.82546143035</v>
      </c>
      <c r="P999" s="25">
        <f t="shared" si="786"/>
        <v>27992.244538569641</v>
      </c>
      <c r="Q999" s="25">
        <f t="array" aca="1" ref="Q999" ca="1">INDEX('Isaac 401k'!L:L,MATCH('Retirement Calculator'!A999,'Isaac 401k'!N:N,0),0)</f>
        <v>1241155.4236539023</v>
      </c>
      <c r="R999" s="25">
        <f t="array" aca="1" ref="R999" ca="1">INDEX('Lorri 401b'!L:L,MATCH('Retirement Calculator'!A999,'Lorri 401b'!N:N,0),0)</f>
        <v>-12712930.309297293</v>
      </c>
      <c r="S999" s="25">
        <f t="shared" ca="1" si="787"/>
        <v>-11471774.885643391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3525.4531757812501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7820.4732791855868</v>
      </c>
      <c r="K1000" s="25">
        <f t="shared" si="784"/>
        <v>20171.771259384055</v>
      </c>
      <c r="L1000" s="25"/>
      <c r="N1000" s="25">
        <f>'Combined Retirement'!$C$18/12</f>
        <v>39153.069999999992</v>
      </c>
      <c r="O1000" s="25">
        <f t="shared" si="785"/>
        <v>11160.82546143035</v>
      </c>
      <c r="P1000" s="25">
        <f t="shared" si="786"/>
        <v>27992.244538569641</v>
      </c>
      <c r="Q1000" s="25">
        <f t="array" aca="1" ref="Q1000" ca="1">INDEX('Isaac 401k'!L:L,MATCH('Retirement Calculator'!A1000,'Isaac 401k'!N:N,0),0)</f>
        <v>1238473.8460012779</v>
      </c>
      <c r="R1000" s="25">
        <f t="array" aca="1" ref="R1000" ca="1">INDEX('Lorri 401b'!L:L,MATCH('Retirement Calculator'!A1000,'Lorri 401b'!N:N,0),0)</f>
        <v>-12786156.672558997</v>
      </c>
      <c r="S1000" s="25">
        <f t="shared" ca="1" si="787"/>
        <v>-11547682.826557718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3525.4531757812501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7820.4732791855868</v>
      </c>
      <c r="K1001" s="25">
        <f t="shared" si="784"/>
        <v>20171.771259384055</v>
      </c>
      <c r="L1001" s="25"/>
      <c r="N1001" s="25">
        <f>'Combined Retirement'!$C$18/12</f>
        <v>39153.069999999992</v>
      </c>
      <c r="O1001" s="25">
        <f t="shared" si="785"/>
        <v>11160.82546143035</v>
      </c>
      <c r="P1001" s="25">
        <f t="shared" si="786"/>
        <v>27992.244538569641</v>
      </c>
      <c r="Q1001" s="25">
        <f t="array" aca="1" ref="Q1001" ca="1">INDEX('Isaac 401k'!L:L,MATCH('Retirement Calculator'!A1001,'Isaac 401k'!N:N,0),0)</f>
        <v>1235781.0951084343</v>
      </c>
      <c r="R1001" s="25">
        <f t="array" aca="1" ref="R1001" ca="1">INDEX('Lorri 401b'!L:L,MATCH('Retirement Calculator'!A1001,'Lorri 401b'!N:N,0),0)</f>
        <v>-12859688.145667624</v>
      </c>
      <c r="S1001" s="25">
        <f t="shared" ca="1" si="787"/>
        <v>-11623907.050559189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3525.4531757812501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7820.4732791855868</v>
      </c>
      <c r="K1002" s="25">
        <f t="shared" si="784"/>
        <v>20171.771259384055</v>
      </c>
      <c r="L1002" s="25"/>
      <c r="N1002" s="25">
        <f>'Combined Retirement'!$C$18/12</f>
        <v>39153.069999999992</v>
      </c>
      <c r="O1002" s="25">
        <f t="shared" si="785"/>
        <v>11160.82546143035</v>
      </c>
      <c r="P1002" s="25">
        <f t="shared" si="786"/>
        <v>27992.244538569641</v>
      </c>
      <c r="Q1002" s="25">
        <f t="array" aca="1" ref="Q1002" ca="1">INDEX('Isaac 401k'!L:L,MATCH('Retirement Calculator'!A1002,'Isaac 401k'!N:N,0),0)</f>
        <v>1233077.124420204</v>
      </c>
      <c r="R1002" s="25">
        <f t="array" aca="1" ref="R1002" ca="1">INDEX('Lorri 401b'!L:L,MATCH('Retirement Calculator'!A1002,'Lorri 401b'!N:N,0),0)</f>
        <v>-12933525.999914205</v>
      </c>
      <c r="S1002" s="25">
        <f t="shared" ca="1" si="787"/>
        <v>-11700448.875494001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3525.4531757812501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7820.4732791855868</v>
      </c>
      <c r="K1003" s="25">
        <f t="shared" si="784"/>
        <v>20171.771259384055</v>
      </c>
      <c r="L1003" s="25"/>
      <c r="N1003" s="25">
        <f>'Combined Retirement'!$C$18/12</f>
        <v>39153.069999999992</v>
      </c>
      <c r="O1003" s="25">
        <f t="shared" si="785"/>
        <v>11160.82546143035</v>
      </c>
      <c r="P1003" s="25">
        <f t="shared" si="786"/>
        <v>27992.244538569641</v>
      </c>
      <c r="Q1003" s="25">
        <f t="array" aca="1" ref="Q1003" ca="1">INDEX('Isaac 401k'!L:L,MATCH('Retirement Calculator'!A1003,'Isaac 401k'!N:N,0),0)</f>
        <v>1230361.8871874392</v>
      </c>
      <c r="R1003" s="25">
        <f t="array" aca="1" ref="R1003" ca="1">INDEX('Lorri 401b'!L:L,MATCH('Retirement Calculator'!A1003,'Lorri 401b'!N:N,0),0)</f>
        <v>-13007671.511886813</v>
      </c>
      <c r="S1003" s="25">
        <f t="shared" ca="1" si="787"/>
        <v>-11777309.624699373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3525.4531757812501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7820.4732791855868</v>
      </c>
      <c r="K1004" s="25">
        <f t="shared" si="784"/>
        <v>20171.771259384055</v>
      </c>
      <c r="L1004" s="25"/>
      <c r="N1004" s="25">
        <f>'Combined Retirement'!$C$18/12</f>
        <v>39153.069999999992</v>
      </c>
      <c r="O1004" s="25">
        <f t="shared" si="785"/>
        <v>11160.82546143035</v>
      </c>
      <c r="P1004" s="25">
        <f t="shared" si="786"/>
        <v>27992.244538569641</v>
      </c>
      <c r="Q1004" s="25">
        <f t="array" aca="1" ref="Q1004" ca="1">INDEX('Isaac 401k'!L:L,MATCH('Retirement Calculator'!A1004,'Isaac 401k'!N:N,0),0)</f>
        <v>1227635.3364662046</v>
      </c>
      <c r="R1004" s="25">
        <f t="array" aca="1" ref="R1004" ca="1">INDEX('Lorri 401b'!L:L,MATCH('Retirement Calculator'!A1004,'Lorri 401b'!N:N,0),0)</f>
        <v>-13082125.963492639</v>
      </c>
      <c r="S1004" s="25">
        <f t="shared" ca="1" si="787"/>
        <v>-11854490.627026435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3525.4531757812501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7820.4732791855868</v>
      </c>
      <c r="K1005" s="25">
        <f t="shared" si="784"/>
        <v>20171.771259384055</v>
      </c>
      <c r="L1005" s="25"/>
      <c r="N1005" s="25">
        <f>'Combined Retirement'!$C$18/12</f>
        <v>39153.069999999992</v>
      </c>
      <c r="O1005" s="25">
        <f t="shared" si="785"/>
        <v>11160.82546143035</v>
      </c>
      <c r="P1005" s="25">
        <f t="shared" si="786"/>
        <v>27992.244538569641</v>
      </c>
      <c r="Q1005" s="25">
        <f t="array" aca="1" ref="Q1005" ca="1">INDEX('Isaac 401k'!L:L,MATCH('Retirement Calculator'!A1005,'Isaac 401k'!N:N,0),0)</f>
        <v>1224897.4251169648</v>
      </c>
      <c r="R1005" s="25">
        <f t="array" aca="1" ref="R1005" ca="1">INDEX('Lorri 401b'!L:L,MATCH('Retirement Calculator'!A1005,'Lorri 401b'!N:N,0),0)</f>
        <v>-13156890.641980156</v>
      </c>
      <c r="S1005" s="25">
        <f t="shared" ca="1" si="787"/>
        <v>-11931993.216863191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3525.4531757812501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7820.4732791855868</v>
      </c>
      <c r="K1006" s="25">
        <f t="shared" si="784"/>
        <v>20171.771259384055</v>
      </c>
      <c r="L1006" s="25"/>
      <c r="N1006" s="25">
        <f>'Combined Retirement'!$C$18/12</f>
        <v>39153.069999999992</v>
      </c>
      <c r="O1006" s="25">
        <f t="shared" si="785"/>
        <v>11160.82546143035</v>
      </c>
      <c r="P1006" s="25">
        <f t="shared" si="786"/>
        <v>27992.244538569641</v>
      </c>
      <c r="Q1006" s="25">
        <f t="array" aca="1" ref="Q1006" ca="1">INDEX('Isaac 401k'!L:L,MATCH('Retirement Calculator'!A1006,'Isaac 401k'!N:N,0),0)</f>
        <v>1222148.10580377</v>
      </c>
      <c r="R1006" s="25">
        <f t="array" aca="1" ref="R1006" ca="1">INDEX('Lorri 401b'!L:L,MATCH('Retirement Calculator'!A1006,'Lorri 401b'!N:N,0),0)</f>
        <v>-13231966.839961372</v>
      </c>
      <c r="S1006" s="25">
        <f t="shared" ca="1" si="787"/>
        <v>-12009818.734157603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3525.4531757812501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7820.4732791855868</v>
      </c>
      <c r="K1007" s="25">
        <f t="shared" si="784"/>
        <v>20171.771259384055</v>
      </c>
      <c r="L1007" s="25"/>
      <c r="N1007" s="25">
        <f>'Combined Retirement'!$C$18/12</f>
        <v>39153.069999999992</v>
      </c>
      <c r="O1007" s="25">
        <f t="shared" si="785"/>
        <v>11160.82546143035</v>
      </c>
      <c r="P1007" s="25">
        <f t="shared" si="786"/>
        <v>27992.244538569641</v>
      </c>
      <c r="Q1007" s="25">
        <f t="array" aca="1" ref="Q1007" ca="1">INDEX('Isaac 401k'!L:L,MATCH('Retirement Calculator'!A1007,'Isaac 401k'!N:N,0),0)</f>
        <v>1219387.3309934367</v>
      </c>
      <c r="R1007" s="25">
        <f t="array" aca="1" ref="R1007" ca="1">INDEX('Lorri 401b'!L:L,MATCH('Retirement Calculator'!A1007,'Lorri 401b'!N:N,0),0)</f>
        <v>-13307355.855434176</v>
      </c>
      <c r="S1007" s="25">
        <f t="shared" ca="1" si="787"/>
        <v>-12087968.524440739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3525.4531757812501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7820.4732791855868</v>
      </c>
      <c r="K1008" s="25">
        <f t="shared" si="784"/>
        <v>20171.771259384055</v>
      </c>
      <c r="L1008" s="25"/>
      <c r="N1008" s="25">
        <f>'Combined Retirement'!$C$18/12</f>
        <v>39153.069999999992</v>
      </c>
      <c r="O1008" s="25">
        <f t="shared" si="785"/>
        <v>11160.82546143035</v>
      </c>
      <c r="P1008" s="25">
        <f t="shared" si="786"/>
        <v>27992.244538569641</v>
      </c>
      <c r="Q1008" s="25">
        <f t="array" aca="1" ref="Q1008" ca="1">INDEX('Isaac 401k'!L:L,MATCH('Retirement Calculator'!A1008,'Isaac 401k'!N:N,0),0)</f>
        <v>1216615.0529547271</v>
      </c>
      <c r="R1008" s="25">
        <f t="array" aca="1" ref="R1008" ca="1">INDEX('Lorri 401b'!L:L,MATCH('Retirement Calculator'!A1008,'Lorri 401b'!N:N,0),0)</f>
        <v>-13383058.991804782</v>
      </c>
      <c r="S1008" s="25">
        <f t="shared" ca="1" si="787"/>
        <v>-12166443.938850055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3525.4531757812501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7820.4732791855868</v>
      </c>
      <c r="K1009" s="25">
        <f t="shared" si="784"/>
        <v>20171.771259384055</v>
      </c>
      <c r="L1009" s="25"/>
      <c r="N1009" s="25">
        <f>'Combined Retirement'!$C$18/12</f>
        <v>39153.069999999992</v>
      </c>
      <c r="O1009" s="25">
        <f t="shared" si="785"/>
        <v>11160.82546143035</v>
      </c>
      <c r="P1009" s="25">
        <f t="shared" si="786"/>
        <v>27992.244538569641</v>
      </c>
      <c r="Q1009" s="25">
        <f t="array" aca="1" ref="Q1009" ca="1">INDEX('Isaac 401k'!L:L,MATCH('Retirement Calculator'!A1009,'Isaac 401k'!N:N,0),0)</f>
        <v>1213831.2237575229</v>
      </c>
      <c r="R1009" s="25">
        <f t="array" aca="1" ref="R1009" ca="1">INDEX('Lorri 401b'!L:L,MATCH('Retirement Calculator'!A1009,'Lorri 401b'!N:N,0),0)</f>
        <v>-13459077.557910267</v>
      </c>
      <c r="S1009" s="25">
        <f t="shared" ca="1" si="787"/>
        <v>-12245246.334152745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3525.4531757812501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7820.4732791855868</v>
      </c>
      <c r="K1010" s="25">
        <f t="shared" si="784"/>
        <v>20171.771259384055</v>
      </c>
      <c r="L1010" s="25"/>
      <c r="N1010" s="25">
        <f>'Combined Retirement'!$C$18/12</f>
        <v>39153.069999999992</v>
      </c>
      <c r="O1010" s="25">
        <f t="shared" si="785"/>
        <v>11160.82546143035</v>
      </c>
      <c r="P1010" s="25">
        <f t="shared" si="786"/>
        <v>27992.244538569641</v>
      </c>
      <c r="Q1010" s="25">
        <f t="array" aca="1" ref="Q1010" ca="1">INDEX('Isaac 401k'!L:L,MATCH('Retirement Calculator'!A1010,'Isaac 401k'!N:N,0),0)</f>
        <v>1211035.7952719971</v>
      </c>
      <c r="R1010" s="25">
        <f t="array" aca="1" ref="R1010" ca="1">INDEX('Lorri 401b'!L:L,MATCH('Retirement Calculator'!A1010,'Lorri 401b'!N:N,0),0)</f>
        <v>-13535412.868041191</v>
      </c>
      <c r="S1010" s="25">
        <f t="shared" ca="1" si="787"/>
        <v>-12324377.072769195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3525.4531757812501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7820.4732791855868</v>
      </c>
      <c r="K1011" s="25">
        <f t="shared" si="784"/>
        <v>20171.771259384055</v>
      </c>
      <c r="L1011" s="25"/>
      <c r="N1011" s="25">
        <f>'Combined Retirement'!$C$18/12</f>
        <v>39153.069999999992</v>
      </c>
      <c r="O1011" s="25">
        <f t="shared" si="785"/>
        <v>11160.82546143035</v>
      </c>
      <c r="P1011" s="25">
        <f t="shared" si="786"/>
        <v>27992.244538569641</v>
      </c>
      <c r="Q1011" s="25">
        <f t="array" aca="1" ref="Q1011" ca="1">INDEX('Isaac 401k'!L:L,MATCH('Retirement Calculator'!A1011,'Isaac 401k'!N:N,0),0)</f>
        <v>1208228.7191677815</v>
      </c>
      <c r="R1011" s="25">
        <f t="array" aca="1" ref="R1011" ca="1">INDEX('Lorri 401b'!L:L,MATCH('Retirement Calculator'!A1011,'Lorri 401b'!N:N,0),0)</f>
        <v>-13612066.241964327</v>
      </c>
      <c r="S1011" s="25">
        <f t="shared" ca="1" si="787"/>
        <v>-12403837.522796545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3525.4531757812501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7820.4732791855868</v>
      </c>
      <c r="K1012" s="25">
        <f t="shared" si="784"/>
        <v>20171.771259384055</v>
      </c>
      <c r="L1012" s="25"/>
      <c r="N1012" s="25">
        <f>'Combined Retirement'!$C$18/12</f>
        <v>39153.069999999992</v>
      </c>
      <c r="O1012" s="25">
        <f t="shared" si="785"/>
        <v>11160.82546143035</v>
      </c>
      <c r="P1012" s="25">
        <f t="shared" si="786"/>
        <v>27992.244538569641</v>
      </c>
      <c r="Q1012" s="25">
        <f t="array" aca="1" ref="Q1012" ca="1">INDEX('Isaac 401k'!L:L,MATCH('Retirement Calculator'!A1012,'Isaac 401k'!N:N,0),0)</f>
        <v>1205409.9469131317</v>
      </c>
      <c r="R1012" s="25">
        <f t="array" aca="1" ref="R1012" ca="1">INDEX('Lorri 401b'!L:L,MATCH('Retirement Calculator'!A1012,'Lorri 401b'!N:N,0),0)</f>
        <v>-13689039.004945477</v>
      </c>
      <c r="S1012" s="25">
        <f t="shared" ca="1" si="787"/>
        <v>-12483629.058032345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3525.4531757812501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7820.4732791855868</v>
      </c>
      <c r="K1013" s="25">
        <f t="shared" si="784"/>
        <v>20171.771259384055</v>
      </c>
      <c r="L1013" s="25"/>
      <c r="N1013" s="25">
        <f>'Combined Retirement'!$C$18/12</f>
        <v>39153.069999999992</v>
      </c>
      <c r="O1013" s="25">
        <f t="shared" si="785"/>
        <v>11160.82546143035</v>
      </c>
      <c r="P1013" s="25">
        <f t="shared" si="786"/>
        <v>27992.244538569641</v>
      </c>
      <c r="Q1013" s="25">
        <f t="array" aca="1" ref="Q1013" ca="1">INDEX('Isaac 401k'!L:L,MATCH('Retirement Calculator'!A1013,'Isaac 401k'!N:N,0),0)</f>
        <v>1202579.4297740876</v>
      </c>
      <c r="R1013" s="25">
        <f t="array" aca="1" ref="R1013" ca="1">INDEX('Lorri 401b'!L:L,MATCH('Retirement Calculator'!A1013,'Lorri 401b'!N:N,0),0)</f>
        <v>-13766332.487772383</v>
      </c>
      <c r="S1013" s="25">
        <f t="shared" ca="1" si="787"/>
        <v>-12563753.057998296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3525.4531757812501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7820.4732791855868</v>
      </c>
      <c r="K1014" s="25">
        <f t="shared" si="784"/>
        <v>20171.771259384055</v>
      </c>
      <c r="L1014" s="25"/>
      <c r="N1014" s="25">
        <f>'Combined Retirement'!$C$18/12</f>
        <v>39153.069999999992</v>
      </c>
      <c r="O1014" s="25">
        <f t="shared" si="785"/>
        <v>11160.82546143035</v>
      </c>
      <c r="P1014" s="25">
        <f t="shared" si="786"/>
        <v>27992.244538569641</v>
      </c>
      <c r="Q1014" s="25">
        <f t="array" aca="1" ref="Q1014" ca="1">INDEX('Isaac 401k'!L:L,MATCH('Retirement Calculator'!A1014,'Isaac 401k'!N:N,0),0)</f>
        <v>1199737.1188136309</v>
      </c>
      <c r="R1014" s="25">
        <f t="array" aca="1" ref="R1014" ca="1">INDEX('Lorri 401b'!L:L,MATCH('Retirement Calculator'!A1014,'Lorri 401b'!N:N,0),0)</f>
        <v>-13843948.026777733</v>
      </c>
      <c r="S1014" s="25">
        <f t="shared" ca="1" si="787"/>
        <v>-12644210.907964103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3525.4531757812501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7820.4732791855868</v>
      </c>
      <c r="K1015" s="25">
        <f t="shared" si="784"/>
        <v>20171.771259384055</v>
      </c>
      <c r="L1015" s="25"/>
      <c r="N1015" s="25">
        <f>'Combined Retirement'!$C$18/12</f>
        <v>39153.069999999992</v>
      </c>
      <c r="O1015" s="25">
        <f t="shared" si="785"/>
        <v>11160.82546143035</v>
      </c>
      <c r="P1015" s="25">
        <f t="shared" si="786"/>
        <v>27992.244538569641</v>
      </c>
      <c r="Q1015" s="25">
        <f t="array" aca="1" ref="Q1015" ca="1">INDEX('Isaac 401k'!L:L,MATCH('Retirement Calculator'!A1015,'Isaac 401k'!N:N,0),0)</f>
        <v>1196882.9648908388</v>
      </c>
      <c r="R1015" s="25">
        <f t="array" aca="1" ref="R1015" ca="1">INDEX('Lorri 401b'!L:L,MATCH('Retirement Calculator'!A1015,'Lorri 401b'!N:N,0),0)</f>
        <v>-13921886.963862272</v>
      </c>
      <c r="S1015" s="25">
        <f t="shared" ca="1" si="787"/>
        <v>-12725003.998971432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3525.4531757812501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7820.4732791855868</v>
      </c>
      <c r="K1016" s="25">
        <f t="shared" si="784"/>
        <v>20171.771259384055</v>
      </c>
      <c r="L1016" s="25"/>
      <c r="N1016" s="25">
        <f>'Combined Retirement'!$C$18/12</f>
        <v>39153.069999999992</v>
      </c>
      <c r="O1016" s="25">
        <f t="shared" si="785"/>
        <v>11160.82546143035</v>
      </c>
      <c r="P1016" s="25">
        <f t="shared" si="786"/>
        <v>27992.244538569641</v>
      </c>
      <c r="Q1016" s="25">
        <f t="array" aca="1" ref="Q1016" ca="1">INDEX('Isaac 401k'!L:L,MATCH('Retirement Calculator'!A1016,'Isaac 401k'!N:N,0),0)</f>
        <v>1194016.9186600351</v>
      </c>
      <c r="R1016" s="25">
        <f t="array" aca="1" ref="R1016" ca="1">INDEX('Lorri 401b'!L:L,MATCH('Retirement Calculator'!A1016,'Lorri 401b'!N:N,0),0)</f>
        <v>-14000150.646517996</v>
      </c>
      <c r="S1016" s="25">
        <f t="shared" ca="1" si="787"/>
        <v>-12806133.72785796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3525.4531757812501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7820.4732791855868</v>
      </c>
      <c r="K1017" s="25">
        <f t="shared" si="784"/>
        <v>20171.771259384055</v>
      </c>
      <c r="L1017" s="25"/>
      <c r="N1017" s="25">
        <f>'Combined Retirement'!$C$18/12</f>
        <v>39153.069999999992</v>
      </c>
      <c r="O1017" s="25">
        <f t="shared" si="785"/>
        <v>11160.82546143035</v>
      </c>
      <c r="P1017" s="25">
        <f t="shared" si="786"/>
        <v>27992.244538569641</v>
      </c>
      <c r="Q1017" s="25">
        <f t="array" aca="1" ref="Q1017" ca="1">INDEX('Isaac 401k'!L:L,MATCH('Retirement Calculator'!A1017,'Isaac 401k'!N:N,0),0)</f>
        <v>1191138.9305699363</v>
      </c>
      <c r="R1017" s="25">
        <f t="array" aca="1" ref="R1017" ca="1">INDEX('Lorri 401b'!L:L,MATCH('Retirement Calculator'!A1017,'Lorri 401b'!N:N,0),0)</f>
        <v>-14078740.427851452</v>
      </c>
      <c r="S1017" s="25">
        <f t="shared" ca="1" si="787"/>
        <v>-12887601.497281516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3525.4531757812501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7820.4732791855868</v>
      </c>
      <c r="K1018" s="25">
        <f t="shared" si="784"/>
        <v>20171.771259384055</v>
      </c>
      <c r="L1018" s="25"/>
      <c r="N1018" s="25">
        <f>'Combined Retirement'!$C$18/12</f>
        <v>39153.069999999992</v>
      </c>
      <c r="O1018" s="25">
        <f t="shared" si="785"/>
        <v>11160.82546143035</v>
      </c>
      <c r="P1018" s="25">
        <f t="shared" si="786"/>
        <v>27992.244538569641</v>
      </c>
      <c r="Q1018" s="25">
        <f t="array" aca="1" ref="Q1018" ca="1">INDEX('Isaac 401k'!L:L,MATCH('Retirement Calculator'!A1018,'Isaac 401k'!N:N,0),0)</f>
        <v>1188248.9508627956</v>
      </c>
      <c r="R1018" s="25">
        <f t="array" aca="1" ref="R1018" ca="1">INDEX('Lorri 401b'!L:L,MATCH('Retirement Calculator'!A1018,'Lorri 401b'!N:N,0),0)</f>
        <v>-14157657.66660713</v>
      </c>
      <c r="S1018" s="25">
        <f t="shared" ca="1" si="787"/>
        <v>-12969408.715744335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3525.4531757812501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7820.4732791855868</v>
      </c>
      <c r="K1019" s="25">
        <f t="shared" si="784"/>
        <v>20171.771259384055</v>
      </c>
      <c r="L1019" s="25"/>
      <c r="N1019" s="25">
        <f>'Combined Retirement'!$C$18/12</f>
        <v>39153.069999999992</v>
      </c>
      <c r="O1019" s="25">
        <f t="shared" si="785"/>
        <v>11160.82546143035</v>
      </c>
      <c r="P1019" s="25">
        <f t="shared" si="786"/>
        <v>27992.244538569641</v>
      </c>
      <c r="Q1019" s="25">
        <f t="array" aca="1" ref="Q1019" ca="1">INDEX('Isaac 401k'!L:L,MATCH('Retirement Calculator'!A1019,'Isaac 401k'!N:N,0),0)</f>
        <v>1185346.9295735417</v>
      </c>
      <c r="R1019" s="25">
        <f t="array" aca="1" ref="R1019" ca="1">INDEX('Lorri 401b'!L:L,MATCH('Retirement Calculator'!A1019,'Lorri 401b'!N:N,0),0)</f>
        <v>-14236903.727190958</v>
      </c>
      <c r="S1019" s="25">
        <f t="shared" ca="1" si="787"/>
        <v>-13051556.797617417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3525.4531757812501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7820.4732791855868</v>
      </c>
      <c r="K1020" s="25">
        <f t="shared" si="784"/>
        <v>20171.771259384055</v>
      </c>
      <c r="L1020" s="25"/>
      <c r="N1020" s="25">
        <f>'Combined Retirement'!$C$18/12</f>
        <v>39153.069999999992</v>
      </c>
      <c r="O1020" s="25">
        <f t="shared" si="785"/>
        <v>11160.82546143035</v>
      </c>
      <c r="P1020" s="25">
        <f t="shared" si="786"/>
        <v>27992.244538569641</v>
      </c>
      <c r="Q1020" s="25">
        <f t="array" aca="1" ref="Q1020" ca="1">INDEX('Isaac 401k'!L:L,MATCH('Retirement Calculator'!A1020,'Isaac 401k'!N:N,0),0)</f>
        <v>1182432.8165289159</v>
      </c>
      <c r="R1020" s="25">
        <f t="array" aca="1" ref="R1020" ca="1">INDEX('Lorri 401b'!L:L,MATCH('Retirement Calculator'!A1020,'Lorri 401b'!N:N,0),0)</f>
        <v>-14316479.979693886</v>
      </c>
      <c r="S1020" s="25">
        <f t="shared" ca="1" si="787"/>
        <v>-13134047.16316497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3525.4531757812501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7820.4732791855868</v>
      </c>
      <c r="K1021" s="25">
        <f t="shared" si="784"/>
        <v>20171.771259384055</v>
      </c>
      <c r="L1021" s="25"/>
      <c r="N1021" s="25">
        <f>'Combined Retirement'!$C$18/12</f>
        <v>39153.069999999992</v>
      </c>
      <c r="O1021" s="25">
        <f t="shared" si="785"/>
        <v>11160.82546143035</v>
      </c>
      <c r="P1021" s="25">
        <f t="shared" si="786"/>
        <v>27992.244538569641</v>
      </c>
      <c r="Q1021" s="25">
        <f t="array" aca="1" ref="Q1021" ca="1">INDEX('Isaac 401k'!L:L,MATCH('Retirement Calculator'!A1021,'Isaac 401k'!N:N,0),0)</f>
        <v>1179506.5613466043</v>
      </c>
      <c r="R1021" s="25">
        <f t="array" aca="1" ref="R1021" ca="1">INDEX('Lorri 401b'!L:L,MATCH('Retirement Calculator'!A1021,'Lorri 401b'!N:N,0),0)</f>
        <v>-14396387.799915574</v>
      </c>
      <c r="S1021" s="25">
        <f t="shared" ca="1" si="787"/>
        <v>-13216881.238568971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3525.4531757812501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7820.4732791855868</v>
      </c>
      <c r="K1022" s="25">
        <f t="shared" si="784"/>
        <v>20171.771259384055</v>
      </c>
      <c r="L1022" s="25"/>
      <c r="N1022" s="25">
        <f>'Combined Retirement'!$C$18/12</f>
        <v>39153.069999999992</v>
      </c>
      <c r="O1022" s="25">
        <f t="shared" si="785"/>
        <v>11160.82546143035</v>
      </c>
      <c r="P1022" s="25">
        <f t="shared" si="786"/>
        <v>27992.244538569641</v>
      </c>
      <c r="Q1022" s="25">
        <f t="array" aca="1" ref="Q1022" ca="1">INDEX('Isaac 401k'!L:L,MATCH('Retirement Calculator'!A1022,'Isaac 401k'!N:N,0),0)</f>
        <v>1176568.1134343662</v>
      </c>
      <c r="R1022" s="25">
        <f t="array" aca="1" ref="R1022" ca="1">INDEX('Lorri 401b'!L:L,MATCH('Retirement Calculator'!A1022,'Lorri 401b'!N:N,0),0)</f>
        <v>-14476628.569388188</v>
      </c>
      <c r="S1022" s="25">
        <f t="shared" ca="1" si="787"/>
        <v>-13300060.455953822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3525.4531757812501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7820.4732791855868</v>
      </c>
      <c r="K1023" s="25">
        <f t="shared" si="784"/>
        <v>20171.771259384055</v>
      </c>
      <c r="L1023" s="25"/>
      <c r="N1023" s="25">
        <f>'Combined Retirement'!$C$18/12</f>
        <v>39153.069999999992</v>
      </c>
      <c r="O1023" s="25">
        <f t="shared" si="785"/>
        <v>11160.82546143035</v>
      </c>
      <c r="P1023" s="25">
        <f t="shared" si="786"/>
        <v>27992.244538569641</v>
      </c>
      <c r="Q1023" s="25">
        <f t="array" aca="1" ref="Q1023" ca="1">INDEX('Isaac 401k'!L:L,MATCH('Retirement Calculator'!A1023,'Isaac 401k'!N:N,0),0)</f>
        <v>1173617.4219891606</v>
      </c>
      <c r="R1023" s="25">
        <f t="array" aca="1" ref="R1023" ca="1">INDEX('Lorri 401b'!L:L,MATCH('Retirement Calculator'!A1023,'Lorri 401b'!N:N,0),0)</f>
        <v>-14557203.67540027</v>
      </c>
      <c r="S1023" s="25">
        <f t="shared" ca="1" si="787"/>
        <v>-13383586.25341111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3525.4531757812501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7820.4732791855868</v>
      </c>
      <c r="K1024" s="25">
        <f t="shared" si="784"/>
        <v>20171.771259384055</v>
      </c>
      <c r="L1024" s="25"/>
      <c r="N1024" s="25">
        <f>'Combined Retirement'!$C$18/12</f>
        <v>39153.069999999992</v>
      </c>
      <c r="O1024" s="25">
        <f t="shared" si="785"/>
        <v>11160.82546143035</v>
      </c>
      <c r="P1024" s="25">
        <f t="shared" si="786"/>
        <v>27992.244538569641</v>
      </c>
      <c r="Q1024" s="25">
        <f t="array" aca="1" ref="Q1024" ca="1">INDEX('Isaac 401k'!L:L,MATCH('Retirement Calculator'!A1024,'Isaac 401k'!N:N,0),0)</f>
        <v>1170654.4359962665</v>
      </c>
      <c r="R1024" s="25">
        <f t="array" aca="1" ref="R1024" ca="1">INDEX('Lorri 401b'!L:L,MATCH('Retirement Calculator'!A1024,'Lorri 401b'!N:N,0),0)</f>
        <v>-14638114.511020737</v>
      </c>
      <c r="S1024" s="25">
        <f t="shared" ca="1" si="787"/>
        <v>-13467460.075024471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3525.4531757812501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7820.4732791855868</v>
      </c>
      <c r="K1025" s="25">
        <f t="shared" si="784"/>
        <v>20171.771259384055</v>
      </c>
      <c r="L1025" s="25"/>
      <c r="N1025" s="25">
        <f>'Combined Retirement'!$C$18/12</f>
        <v>39153.069999999992</v>
      </c>
      <c r="O1025" s="25">
        <f t="shared" si="785"/>
        <v>11160.82546143035</v>
      </c>
      <c r="P1025" s="25">
        <f t="shared" si="786"/>
        <v>27992.244538569641</v>
      </c>
      <c r="Q1025" s="25">
        <f t="array" aca="1" ref="Q1025" ca="1">INDEX('Isaac 401k'!L:L,MATCH('Retirement Calculator'!A1025,'Isaac 401k'!N:N,0),0)</f>
        <v>1167679.104228402</v>
      </c>
      <c r="R1025" s="25">
        <f t="array" aca="1" ref="R1025" ca="1">INDEX('Lorri 401b'!L:L,MATCH('Retirement Calculator'!A1025,'Lorri 401b'!N:N,0),0)</f>
        <v>-14719362.475122955</v>
      </c>
      <c r="S1025" s="25">
        <f t="shared" ca="1" si="787"/>
        <v>-13551683.370894553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3525.4531757812501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7820.4732791855868</v>
      </c>
      <c r="K1026" s="25">
        <f t="shared" si="784"/>
        <v>20171.771259384055</v>
      </c>
      <c r="L1026" s="25"/>
      <c r="N1026" s="25">
        <f>'Combined Retirement'!$C$18/12</f>
        <v>39153.069999999992</v>
      </c>
      <c r="O1026" s="25">
        <f t="shared" si="785"/>
        <v>11160.82546143035</v>
      </c>
      <c r="P1026" s="25">
        <f t="shared" si="786"/>
        <v>27992.244538569641</v>
      </c>
      <c r="Q1026" s="25">
        <f t="array" aca="1" ref="Q1026" ca="1">INDEX('Isaac 401k'!L:L,MATCH('Retirement Calculator'!A1026,'Isaac 401k'!N:N,0),0)</f>
        <v>1164691.3752448382</v>
      </c>
      <c r="R1026" s="25">
        <f t="array" aca="1" ref="R1026" ca="1">INDEX('Lorri 401b'!L:L,MATCH('Retirement Calculator'!A1026,'Lorri 401b'!N:N,0),0)</f>
        <v>-14800948.972408932</v>
      </c>
      <c r="S1026" s="25">
        <f t="shared" ca="1" si="787"/>
        <v>-13636257.597164094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3525.4531757812501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7820.4732791855868</v>
      </c>
      <c r="K1027" s="25">
        <f t="shared" si="784"/>
        <v>20171.771259384055</v>
      </c>
      <c r="L1027" s="25"/>
      <c r="N1027" s="25">
        <f>'Combined Retirement'!$C$18/12</f>
        <v>39153.069999999992</v>
      </c>
      <c r="O1027" s="25">
        <f t="shared" si="785"/>
        <v>11160.82546143035</v>
      </c>
      <c r="P1027" s="25">
        <f t="shared" si="786"/>
        <v>27992.244538569641</v>
      </c>
      <c r="Q1027" s="25">
        <f t="array" aca="1" ref="Q1027" ca="1">INDEX('Isaac 401k'!L:L,MATCH('Retirement Calculator'!A1027,'Isaac 401k'!N:N,0),0)</f>
        <v>1161691.1973905095</v>
      </c>
      <c r="R1027" s="25">
        <f t="array" aca="1" ref="R1027" ca="1">INDEX('Lorri 401b'!L:L,MATCH('Retirement Calculator'!A1027,'Lorri 401b'!N:N,0),0)</f>
        <v>-14882875.4134336</v>
      </c>
      <c r="S1027" s="25">
        <f t="shared" ca="1" si="787"/>
        <v>-13721184.21604309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3525.4531757812501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7820.4732791855868</v>
      </c>
      <c r="K1028" s="25">
        <f t="shared" si="784"/>
        <v>20171.771259384055</v>
      </c>
      <c r="L1028" s="25"/>
      <c r="N1028" s="25">
        <f>'Combined Retirement'!$C$18/12</f>
        <v>39153.069999999992</v>
      </c>
      <c r="O1028" s="25">
        <f t="shared" si="785"/>
        <v>11160.82546143035</v>
      </c>
      <c r="P1028" s="25">
        <f t="shared" si="786"/>
        <v>27992.244538569641</v>
      </c>
      <c r="Q1028" s="25">
        <f t="array" aca="1" ref="Q1028" ca="1">INDEX('Isaac 401k'!L:L,MATCH('Retirement Calculator'!A1028,'Isaac 401k'!N:N,0),0)</f>
        <v>1158678.5187951212</v>
      </c>
      <c r="R1028" s="25">
        <f t="array" aca="1" ref="R1028" ca="1">INDEX('Lorri 401b'!L:L,MATCH('Retirement Calculator'!A1028,'Lorri 401b'!N:N,0),0)</f>
        <v>-14965143.214629205</v>
      </c>
      <c r="S1028" s="25">
        <f t="shared" ca="1" si="787"/>
        <v>-13806464.695834083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3525.4531757812501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7820.4732791855868</v>
      </c>
      <c r="K1029" s="25">
        <f t="shared" si="784"/>
        <v>20171.771259384055</v>
      </c>
      <c r="L1029" s="25"/>
      <c r="N1029" s="25">
        <f>'Combined Retirement'!$C$18/12</f>
        <v>39153.069999999992</v>
      </c>
      <c r="O1029" s="25">
        <f t="shared" si="785"/>
        <v>11160.82546143035</v>
      </c>
      <c r="P1029" s="25">
        <f t="shared" si="786"/>
        <v>27992.244538569641</v>
      </c>
      <c r="Q1029" s="25">
        <f t="array" aca="1" ref="Q1029" ca="1">INDEX('Isaac 401k'!L:L,MATCH('Retirement Calculator'!A1029,'Isaac 401k'!N:N,0),0)</f>
        <v>1155653.287372252</v>
      </c>
      <c r="R1029" s="25">
        <f t="array" aca="1" ref="R1029" ca="1">INDEX('Lorri 401b'!L:L,MATCH('Retirement Calculator'!A1029,'Lorri 401b'!N:N,0),0)</f>
        <v>-15047753.798329791</v>
      </c>
      <c r="S1029" s="25">
        <f t="shared" ca="1" si="787"/>
        <v>-13892100.510957539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3525.4531757812501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7820.4732791855868</v>
      </c>
      <c r="K1030" s="25">
        <f t="shared" si="784"/>
        <v>20171.771259384055</v>
      </c>
      <c r="L1030" s="25"/>
      <c r="N1030" s="25">
        <f>'Combined Retirement'!$C$18/12</f>
        <v>39153.069999999992</v>
      </c>
      <c r="O1030" s="25">
        <f t="shared" si="785"/>
        <v>11160.82546143035</v>
      </c>
      <c r="P1030" s="25">
        <f t="shared" si="786"/>
        <v>27992.244538569641</v>
      </c>
      <c r="Q1030" s="25">
        <f t="array" aca="1" ref="Q1030" ca="1">INDEX('Isaac 401k'!L:L,MATCH('Retirement Calculator'!A1030,'Isaac 401k'!N:N,0),0)</f>
        <v>1152615.4508184541</v>
      </c>
      <c r="R1030" s="25">
        <f t="array" aca="1" ref="R1030" ca="1">INDEX('Lorri 401b'!L:L,MATCH('Retirement Calculator'!A1030,'Lorri 401b'!N:N,0),0)</f>
        <v>-15130708.592795797</v>
      </c>
      <c r="S1030" s="25">
        <f t="shared" ca="1" si="787"/>
        <v>-13978093.141977342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3525.4531757812501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7820.4732791855868</v>
      </c>
      <c r="K1031" s="25">
        <f t="shared" ref="K1031:K1171" si="1044">IF(C1031&lt;59.5,0,IF(C1031&lt;$B$7,0,P1031*$K$7))</f>
        <v>20171.771259384055</v>
      </c>
      <c r="L1031" s="25"/>
      <c r="N1031" s="25">
        <f>'Combined Retirement'!$C$18/12</f>
        <v>39153.069999999992</v>
      </c>
      <c r="O1031" s="25">
        <f t="shared" ref="O1031:O1171" si="1045">SUM(E1031:I1031)</f>
        <v>11160.82546143035</v>
      </c>
      <c r="P1031" s="25">
        <f t="shared" ref="P1031:P1171" si="1046">N1031-O1031</f>
        <v>27992.244538569641</v>
      </c>
      <c r="Q1031" s="25">
        <f t="array" aca="1" ref="Q1031" ca="1">INDEX('Isaac 401k'!L:L,MATCH('Retirement Calculator'!A1031,'Isaac 401k'!N:N,0),0)</f>
        <v>1149564.9566123488</v>
      </c>
      <c r="R1031" s="25">
        <f t="array" aca="1" ref="R1031" ca="1">INDEX('Lorri 401b'!L:L,MATCH('Retirement Calculator'!A1031,'Lorri 401b'!N:N,0),0)</f>
        <v>-15214009.032238744</v>
      </c>
      <c r="S1031" s="25">
        <f t="shared" ref="S1031:S1171" ca="1" si="1047">SUM(Q1031:R1031)</f>
        <v>-14064444.075626396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3525.4531757812501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7820.4732791855868</v>
      </c>
      <c r="K1032" s="25">
        <f t="shared" si="1044"/>
        <v>20171.771259384055</v>
      </c>
      <c r="L1032" s="25"/>
      <c r="N1032" s="25">
        <f>'Combined Retirement'!$C$18/12</f>
        <v>39153.069999999992</v>
      </c>
      <c r="O1032" s="25">
        <f t="shared" si="1045"/>
        <v>11160.82546143035</v>
      </c>
      <c r="P1032" s="25">
        <f t="shared" si="1046"/>
        <v>27992.244538569641</v>
      </c>
      <c r="Q1032" s="25">
        <f t="array" aca="1" ref="Q1032" ca="1">INDEX('Isaac 401k'!L:L,MATCH('Retirement Calculator'!A1032,'Isaac 401k'!N:N,0),0)</f>
        <v>1146501.752013718</v>
      </c>
      <c r="R1032" s="25">
        <f t="array" aca="1" ref="R1032" ca="1">INDEX('Lorri 401b'!L:L,MATCH('Retirement Calculator'!A1032,'Lorri 401b'!N:N,0),0)</f>
        <v>-15297656.556846038</v>
      </c>
      <c r="S1032" s="25">
        <f t="shared" ca="1" si="1047"/>
        <v>-14151154.804832319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3525.4531757812501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7820.4732791855868</v>
      </c>
      <c r="K1033" s="25">
        <f t="shared" si="1044"/>
        <v>20171.771259384055</v>
      </c>
      <c r="L1033" s="25"/>
      <c r="N1033" s="25">
        <f>'Combined Retirement'!$C$18/12</f>
        <v>39153.069999999992</v>
      </c>
      <c r="O1033" s="25">
        <f t="shared" si="1045"/>
        <v>11160.82546143035</v>
      </c>
      <c r="P1033" s="25">
        <f t="shared" si="1046"/>
        <v>27992.244538569641</v>
      </c>
      <c r="Q1033" s="25">
        <f t="array" aca="1" ref="Q1033" ca="1">INDEX('Isaac 401k'!L:L,MATCH('Retirement Calculator'!A1033,'Isaac 401k'!N:N,0),0)</f>
        <v>1143425.784062593</v>
      </c>
      <c r="R1033" s="25">
        <f t="array" aca="1" ref="R1033" ca="1">INDEX('Lorri 401b'!L:L,MATCH('Retirement Calculator'!A1033,'Lorri 401b'!N:N,0),0)</f>
        <v>-15381652.61280586</v>
      </c>
      <c r="S1033" s="25">
        <f t="shared" ca="1" si="1047"/>
        <v>-14238226.828743268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3525.4531757812501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7820.4732791855868</v>
      </c>
      <c r="K1034" s="25">
        <f t="shared" si="1044"/>
        <v>20171.771259384055</v>
      </c>
      <c r="L1034" s="25"/>
      <c r="N1034" s="25">
        <f>'Combined Retirement'!$C$18/12</f>
        <v>39153.069999999992</v>
      </c>
      <c r="O1034" s="25">
        <f t="shared" si="1045"/>
        <v>11160.82546143035</v>
      </c>
      <c r="P1034" s="25">
        <f t="shared" si="1046"/>
        <v>27992.244538569641</v>
      </c>
      <c r="Q1034" s="25">
        <f t="array" aca="1" ref="Q1034" ca="1">INDEX('Isaac 401k'!L:L,MATCH('Retirement Calculator'!A1034,'Isaac 401k'!N:N,0),0)</f>
        <v>1140336.9995783383</v>
      </c>
      <c r="R1034" s="25">
        <f t="array" aca="1" ref="R1034" ca="1">INDEX('Lorri 401b'!L:L,MATCH('Retirement Calculator'!A1034,'Lorri 401b'!N:N,0),0)</f>
        <v>-15465998.652332183</v>
      </c>
      <c r="S1034" s="25">
        <f t="shared" ca="1" si="1047"/>
        <v>-14325661.652753845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3525.4531757812501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7820.4732791855868</v>
      </c>
      <c r="K1035" s="25">
        <f t="shared" si="1044"/>
        <v>20171.771259384055</v>
      </c>
      <c r="L1035" s="25"/>
      <c r="N1035" s="25">
        <f>'Combined Retirement'!$C$18/12</f>
        <v>39153.069999999992</v>
      </c>
      <c r="O1035" s="25">
        <f t="shared" si="1045"/>
        <v>11160.82546143035</v>
      </c>
      <c r="P1035" s="25">
        <f t="shared" si="1046"/>
        <v>27992.244538569641</v>
      </c>
      <c r="Q1035" s="25">
        <f t="array" aca="1" ref="Q1035" ca="1">INDEX('Isaac 401k'!L:L,MATCH('Retirement Calculator'!A1035,'Isaac 401k'!N:N,0),0)</f>
        <v>1137235.3451587325</v>
      </c>
      <c r="R1035" s="25">
        <f t="array" aca="1" ref="R1035" ca="1">INDEX('Lorri 401b'!L:L,MATCH('Retirement Calculator'!A1035,'Lorri 401b'!N:N,0),0)</f>
        <v>-15550696.133689865</v>
      </c>
      <c r="S1035" s="25">
        <f t="shared" ca="1" si="1047"/>
        <v>-14413460.788531132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3525.4531757812501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7820.4732791855868</v>
      </c>
      <c r="K1036" s="25">
        <f t="shared" si="1044"/>
        <v>20171.771259384055</v>
      </c>
      <c r="L1036" s="25"/>
      <c r="N1036" s="25">
        <f>'Combined Retirement'!$C$18/12</f>
        <v>39153.069999999992</v>
      </c>
      <c r="O1036" s="25">
        <f t="shared" si="1045"/>
        <v>11160.82546143035</v>
      </c>
      <c r="P1036" s="25">
        <f t="shared" si="1046"/>
        <v>27992.244538569641</v>
      </c>
      <c r="Q1036" s="25">
        <f t="array" aca="1" ref="Q1036" ca="1">INDEX('Isaac 401k'!L:L,MATCH('Retirement Calculator'!A1036,'Isaac 401k'!N:N,0),0)</f>
        <v>1134120.7671790451</v>
      </c>
      <c r="R1036" s="25">
        <f t="array" aca="1" ref="R1036" ca="1">INDEX('Lorri 401b'!L:L,MATCH('Retirement Calculator'!A1036,'Lorri 401b'!N:N,0),0)</f>
        <v>-15635746.521219872</v>
      </c>
      <c r="S1036" s="25">
        <f t="shared" ca="1" si="1047"/>
        <v>-14501625.754040826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3525.4531757812501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7820.4732791855868</v>
      </c>
      <c r="K1037" s="25">
        <f t="shared" si="1044"/>
        <v>20171.771259384055</v>
      </c>
      <c r="L1037" s="25"/>
      <c r="N1037" s="25">
        <f>'Combined Retirement'!$C$18/12</f>
        <v>39153.069999999992</v>
      </c>
      <c r="O1037" s="25">
        <f t="shared" si="1045"/>
        <v>11160.82546143035</v>
      </c>
      <c r="P1037" s="25">
        <f t="shared" si="1046"/>
        <v>27992.244538569641</v>
      </c>
      <c r="Q1037" s="25">
        <f t="array" aca="1" ref="Q1037" ca="1">INDEX('Isaac 401k'!L:L,MATCH('Retirement Calculator'!A1037,'Isaac 401k'!N:N,0),0)</f>
        <v>1130993.2117911091</v>
      </c>
      <c r="R1037" s="25">
        <f t="array" aca="1" ref="R1037" ca="1">INDEX('Lorri 401b'!L:L,MATCH('Retirement Calculator'!A1037,'Lorri 401b'!N:N,0),0)</f>
        <v>-15721151.285364587</v>
      </c>
      <c r="S1037" s="25">
        <f t="shared" ca="1" si="1047"/>
        <v>-14590158.073573478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3525.4531757812501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7820.4732791855868</v>
      </c>
      <c r="K1038" s="25">
        <f t="shared" si="1044"/>
        <v>20171.771259384055</v>
      </c>
      <c r="L1038" s="25"/>
      <c r="N1038" s="25">
        <f>'Combined Retirement'!$C$18/12</f>
        <v>39153.069999999992</v>
      </c>
      <c r="O1038" s="25">
        <f t="shared" si="1045"/>
        <v>11160.82546143035</v>
      </c>
      <c r="P1038" s="25">
        <f t="shared" si="1046"/>
        <v>27992.244538569641</v>
      </c>
      <c r="Q1038" s="25">
        <f t="array" aca="1" ref="Q1038" ca="1">INDEX('Isaac 401k'!L:L,MATCH('Retirement Calculator'!A1038,'Isaac 401k'!N:N,0),0)</f>
        <v>1127852.6249223899</v>
      </c>
      <c r="R1038" s="25">
        <f t="array" aca="1" ref="R1038" ca="1">INDEX('Lorri 401b'!L:L,MATCH('Retirement Calculator'!A1038,'Lorri 401b'!N:N,0),0)</f>
        <v>-15806911.902693238</v>
      </c>
      <c r="S1038" s="25">
        <f t="shared" ca="1" si="1047"/>
        <v>-14679059.277770849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3525.4531757812501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7820.4732791855868</v>
      </c>
      <c r="K1039" s="25">
        <f t="shared" si="1044"/>
        <v>20171.771259384055</v>
      </c>
      <c r="L1039" s="25"/>
      <c r="N1039" s="25">
        <f>'Combined Retirement'!$C$18/12</f>
        <v>39153.069999999992</v>
      </c>
      <c r="O1039" s="25">
        <f t="shared" si="1045"/>
        <v>11160.82546143035</v>
      </c>
      <c r="P1039" s="25">
        <f t="shared" si="1046"/>
        <v>27992.244538569641</v>
      </c>
      <c r="Q1039" s="25">
        <f t="array" aca="1" ref="Q1039" ca="1">INDEX('Isaac 401k'!L:L,MATCH('Retirement Calculator'!A1039,'Isaac 401k'!N:N,0),0)</f>
        <v>1124698.952275051</v>
      </c>
      <c r="R1039" s="25">
        <f t="array" aca="1" ref="R1039" ca="1">INDEX('Lorri 401b'!L:L,MATCH('Retirement Calculator'!A1039,'Lorri 401b'!N:N,0),0)</f>
        <v>-15893029.855927425</v>
      </c>
      <c r="S1039" s="25">
        <f t="shared" ca="1" si="1047"/>
        <v>-14768330.903652374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3525.4531757812501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7820.4732791855868</v>
      </c>
      <c r="K1040" s="25">
        <f t="shared" si="1044"/>
        <v>20171.771259384055</v>
      </c>
      <c r="L1040" s="25"/>
      <c r="N1040" s="25">
        <f>'Combined Retirement'!$C$18/12</f>
        <v>39153.069999999992</v>
      </c>
      <c r="O1040" s="25">
        <f t="shared" si="1045"/>
        <v>11160.82546143035</v>
      </c>
      <c r="P1040" s="25">
        <f t="shared" si="1046"/>
        <v>27992.244538569641</v>
      </c>
      <c r="Q1040" s="25">
        <f t="array" aca="1" ref="Q1040" ca="1">INDEX('Isaac 401k'!L:L,MATCH('Retirement Calculator'!A1040,'Isaac 401k'!N:N,0),0)</f>
        <v>1121532.1393250148</v>
      </c>
      <c r="R1040" s="25">
        <f t="array" aca="1" ref="R1040" ca="1">INDEX('Lorri 401b'!L:L,MATCH('Retirement Calculator'!A1040,'Lorri 401b'!N:N,0),0)</f>
        <v>-15979506.633966753</v>
      </c>
      <c r="S1040" s="25">
        <f t="shared" ca="1" si="1047"/>
        <v>-14857974.494641738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3525.4531757812501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7820.4732791855868</v>
      </c>
      <c r="K1041" s="25">
        <f t="shared" si="1044"/>
        <v>20171.771259384055</v>
      </c>
      <c r="L1041" s="25"/>
      <c r="N1041" s="25">
        <f>'Combined Retirement'!$C$18/12</f>
        <v>39153.069999999992</v>
      </c>
      <c r="O1041" s="25">
        <f t="shared" si="1045"/>
        <v>11160.82546143035</v>
      </c>
      <c r="P1041" s="25">
        <f t="shared" si="1046"/>
        <v>27992.244538569641</v>
      </c>
      <c r="Q1041" s="25">
        <f t="array" aca="1" ref="Q1041" ca="1">INDEX('Isaac 401k'!L:L,MATCH('Retirement Calculator'!A1041,'Isaac 401k'!N:N,0),0)</f>
        <v>1118352.1313210202</v>
      </c>
      <c r="R1041" s="25">
        <f t="array" aca="1" ref="R1041" ca="1">INDEX('Lorri 401b'!L:L,MATCH('Retirement Calculator'!A1041,'Lorri 401b'!N:N,0),0)</f>
        <v>-16066343.73191458</v>
      </c>
      <c r="S1041" s="25">
        <f t="shared" ca="1" si="1047"/>
        <v>-14947991.600593559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3525.4531757812501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7820.4732791855868</v>
      </c>
      <c r="K1042" s="25">
        <f t="shared" si="1044"/>
        <v>20171.771259384055</v>
      </c>
      <c r="L1042" s="25"/>
      <c r="N1042" s="25">
        <f>'Combined Retirement'!$C$18/12</f>
        <v>39153.069999999992</v>
      </c>
      <c r="O1042" s="25">
        <f t="shared" si="1045"/>
        <v>11160.82546143035</v>
      </c>
      <c r="P1042" s="25">
        <f t="shared" si="1046"/>
        <v>27992.244538569641</v>
      </c>
      <c r="Q1042" s="25">
        <f t="array" aca="1" ref="Q1042" ca="1">INDEX('Isaac 401k'!L:L,MATCH('Retirement Calculator'!A1042,'Isaac 401k'!N:N,0),0)</f>
        <v>1115158.8732836756</v>
      </c>
      <c r="R1042" s="25">
        <f t="array" aca="1" ref="R1042" ca="1">INDEX('Lorri 401b'!L:L,MATCH('Retirement Calculator'!A1042,'Lorri 401b'!N:N,0),0)</f>
        <v>-16153542.651103856</v>
      </c>
      <c r="S1042" s="25">
        <f t="shared" ca="1" si="1047"/>
        <v>-15038383.777820181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3525.4531757812501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7820.4732791855868</v>
      </c>
      <c r="K1043" s="25">
        <f t="shared" si="1044"/>
        <v>20171.771259384055</v>
      </c>
      <c r="L1043" s="25"/>
      <c r="N1043" s="25">
        <f>'Combined Retirement'!$C$18/12</f>
        <v>39153.069999999992</v>
      </c>
      <c r="O1043" s="25">
        <f t="shared" si="1045"/>
        <v>11160.82546143035</v>
      </c>
      <c r="P1043" s="25">
        <f t="shared" si="1046"/>
        <v>27992.244538569641</v>
      </c>
      <c r="Q1043" s="25">
        <f t="array" aca="1" ref="Q1043" ca="1">INDEX('Isaac 401k'!L:L,MATCH('Retirement Calculator'!A1043,'Isaac 401k'!N:N,0),0)</f>
        <v>1111952.3100045088</v>
      </c>
      <c r="R1043" s="25">
        <f t="array" aca="1" ref="R1043" ca="1">INDEX('Lorri 401b'!L:L,MATCH('Retirement Calculator'!A1043,'Lorri 401b'!N:N,0),0)</f>
        <v>-16241104.899123088</v>
      </c>
      <c r="S1043" s="25">
        <f t="shared" ca="1" si="1047"/>
        <v>-15129152.589118579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3525.4531757812501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7820.4732791855868</v>
      </c>
      <c r="K1044" s="25">
        <f t="shared" si="1044"/>
        <v>20171.771259384055</v>
      </c>
      <c r="L1044" s="25"/>
      <c r="N1044" s="25">
        <f>'Combined Retirement'!$C$18/12</f>
        <v>39153.069999999992</v>
      </c>
      <c r="O1044" s="25">
        <f t="shared" si="1045"/>
        <v>11160.82546143035</v>
      </c>
      <c r="P1044" s="25">
        <f t="shared" si="1046"/>
        <v>27992.244538569641</v>
      </c>
      <c r="Q1044" s="25">
        <f t="array" aca="1" ref="Q1044" ca="1">INDEX('Isaac 401k'!L:L,MATCH('Retirement Calculator'!A1044,'Isaac 401k'!N:N,0),0)</f>
        <v>1108732.3860450122</v>
      </c>
      <c r="R1044" s="25">
        <f t="array" aca="1" ref="R1044" ca="1">INDEX('Lorri 401b'!L:L,MATCH('Retirement Calculator'!A1044,'Lorri 401b'!N:N,0),0)</f>
        <v>-16329031.989842398</v>
      </c>
      <c r="S1044" s="25">
        <f t="shared" ca="1" si="1047"/>
        <v>-15220299.603797385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3525.4531757812501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7820.4732791855868</v>
      </c>
      <c r="K1045" s="25">
        <f t="shared" si="1044"/>
        <v>20171.771259384055</v>
      </c>
      <c r="L1045" s="25"/>
      <c r="N1045" s="25">
        <f>'Combined Retirement'!$C$18/12</f>
        <v>39153.069999999992</v>
      </c>
      <c r="O1045" s="25">
        <f t="shared" si="1045"/>
        <v>11160.82546143035</v>
      </c>
      <c r="P1045" s="25">
        <f t="shared" si="1046"/>
        <v>27992.244538569641</v>
      </c>
      <c r="Q1045" s="25">
        <f t="array" aca="1" ref="Q1045" ca="1">INDEX('Isaac 401k'!L:L,MATCH('Retirement Calculator'!A1045,'Isaac 401k'!N:N,0),0)</f>
        <v>1105499.0457356842</v>
      </c>
      <c r="R1045" s="25">
        <f t="array" aca="1" ref="R1045" ca="1">INDEX('Lorri 401b'!L:L,MATCH('Retirement Calculator'!A1045,'Lorri 401b'!N:N,0),0)</f>
        <v>-16417325.443439707</v>
      </c>
      <c r="S1045" s="25">
        <f t="shared" ca="1" si="1047"/>
        <v>-15311826.397704024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3525.4531757812501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7820.4732791855868</v>
      </c>
      <c r="K1046" s="25">
        <f t="shared" si="1044"/>
        <v>20171.771259384055</v>
      </c>
      <c r="L1046" s="25"/>
      <c r="N1046" s="25">
        <f>'Combined Retirement'!$C$18/12</f>
        <v>39153.069999999992</v>
      </c>
      <c r="O1046" s="25">
        <f t="shared" si="1045"/>
        <v>11160.82546143035</v>
      </c>
      <c r="P1046" s="25">
        <f t="shared" si="1046"/>
        <v>27992.244538569641</v>
      </c>
      <c r="Q1046" s="25">
        <f t="array" aca="1" ref="Q1046" ca="1">INDEX('Isaac 401k'!L:L,MATCH('Retirement Calculator'!A1046,'Isaac 401k'!N:N,0),0)</f>
        <v>1102252.2331750675</v>
      </c>
      <c r="R1046" s="25">
        <f t="array" aca="1" ref="R1046" ca="1">INDEX('Lorri 401b'!L:L,MATCH('Retirement Calculator'!A1046,'Lorri 401b'!N:N,0),0)</f>
        <v>-16505986.786427004</v>
      </c>
      <c r="S1046" s="25">
        <f t="shared" ca="1" si="1047"/>
        <v>-15403734.553251937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3525.4531757812501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7820.4732791855868</v>
      </c>
      <c r="K1047" s="25">
        <f t="shared" si="1044"/>
        <v>20171.771259384055</v>
      </c>
      <c r="L1047" s="25"/>
      <c r="N1047" s="25">
        <f>'Combined Retirement'!$C$18/12</f>
        <v>39153.069999999992</v>
      </c>
      <c r="O1047" s="25">
        <f t="shared" si="1045"/>
        <v>11160.82546143035</v>
      </c>
      <c r="P1047" s="25">
        <f t="shared" si="1046"/>
        <v>27992.244538569641</v>
      </c>
      <c r="Q1047" s="25">
        <f t="array" aca="1" ref="Q1047" ca="1">INDEX('Isaac 401k'!L:L,MATCH('Retirement Calculator'!A1047,'Isaac 401k'!N:N,0),0)</f>
        <v>1098991.8922287815</v>
      </c>
      <c r="R1047" s="25">
        <f t="array" aca="1" ref="R1047" ca="1">INDEX('Lorri 401b'!L:L,MATCH('Retirement Calculator'!A1047,'Lorri 401b'!N:N,0),0)</f>
        <v>-16595017.551676748</v>
      </c>
      <c r="S1047" s="25">
        <f t="shared" ca="1" si="1047"/>
        <v>-15496025.659447966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3525.4531757812501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7820.4732791855868</v>
      </c>
      <c r="K1048" s="25">
        <f t="shared" si="1044"/>
        <v>20171.771259384055</v>
      </c>
      <c r="L1048" s="25"/>
      <c r="N1048" s="25">
        <f>'Combined Retirement'!$C$18/12</f>
        <v>39153.069999999992</v>
      </c>
      <c r="O1048" s="25">
        <f t="shared" si="1045"/>
        <v>11160.82546143035</v>
      </c>
      <c r="P1048" s="25">
        <f t="shared" si="1046"/>
        <v>27992.244538569641</v>
      </c>
      <c r="Q1048" s="25">
        <f t="array" aca="1" ref="Q1048" ca="1">INDEX('Isaac 401k'!L:L,MATCH('Retirement Calculator'!A1048,'Isaac 401k'!N:N,0),0)</f>
        <v>1095717.9665285526</v>
      </c>
      <c r="R1048" s="25">
        <f t="array" aca="1" ref="R1048" ca="1">INDEX('Lorri 401b'!L:L,MATCH('Retirement Calculator'!A1048,'Lorri 401b'!N:N,0),0)</f>
        <v>-16684419.278448366</v>
      </c>
      <c r="S1048" s="25">
        <f t="shared" ca="1" si="1047"/>
        <v>-15588701.311919812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3525.4531757812501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7820.4732791855868</v>
      </c>
      <c r="K1049" s="25">
        <f t="shared" si="1044"/>
        <v>20171.771259384055</v>
      </c>
      <c r="L1049" s="25"/>
      <c r="N1049" s="25">
        <f>'Combined Retirement'!$C$18/12</f>
        <v>39153.069999999992</v>
      </c>
      <c r="O1049" s="25">
        <f t="shared" si="1045"/>
        <v>11160.82546143035</v>
      </c>
      <c r="P1049" s="25">
        <f t="shared" si="1046"/>
        <v>27992.244538569641</v>
      </c>
      <c r="Q1049" s="25">
        <f t="array" aca="1" ref="Q1049" ca="1">INDEX('Isaac 401k'!L:L,MATCH('Retirement Calculator'!A1049,'Isaac 401k'!N:N,0),0)</f>
        <v>1092430.3994712394</v>
      </c>
      <c r="R1049" s="25">
        <f t="array" aca="1" ref="R1049" ca="1">INDEX('Lorri 401b'!L:L,MATCH('Retirement Calculator'!A1049,'Lorri 401b'!N:N,0),0)</f>
        <v>-16774193.512414865</v>
      </c>
      <c r="S1049" s="25">
        <f t="shared" ca="1" si="1047"/>
        <v>-15681763.112943625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3525.4531757812501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7820.4732791855868</v>
      </c>
      <c r="K1050" s="25">
        <f t="shared" si="1044"/>
        <v>20171.771259384055</v>
      </c>
      <c r="L1050" s="25"/>
      <c r="N1050" s="25">
        <f>'Combined Retirement'!$C$18/12</f>
        <v>39153.069999999992</v>
      </c>
      <c r="O1050" s="25">
        <f t="shared" si="1045"/>
        <v>11160.82546143035</v>
      </c>
      <c r="P1050" s="25">
        <f t="shared" si="1046"/>
        <v>27992.244538569641</v>
      </c>
      <c r="Q1050" s="25">
        <f t="array" aca="1" ref="Q1050" ca="1">INDEX('Isaac 401k'!L:L,MATCH('Retirement Calculator'!A1050,'Isaac 401k'!N:N,0),0)</f>
        <v>1089129.1342178541</v>
      </c>
      <c r="R1050" s="25">
        <f t="array" aca="1" ref="R1050" ca="1">INDEX('Lorri 401b'!L:L,MATCH('Retirement Calculator'!A1050,'Lorri 401b'!N:N,0),0)</f>
        <v>-16864341.805689558</v>
      </c>
      <c r="S1050" s="25">
        <f t="shared" ca="1" si="1047"/>
        <v>-15775212.671471704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3525.4531757812501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7820.4732791855868</v>
      </c>
      <c r="K1051" s="25">
        <f t="shared" si="1044"/>
        <v>20171.771259384055</v>
      </c>
      <c r="L1051" s="25"/>
      <c r="N1051" s="25">
        <f>'Combined Retirement'!$C$18/12</f>
        <v>39153.069999999992</v>
      </c>
      <c r="O1051" s="25">
        <f t="shared" si="1045"/>
        <v>11160.82546143035</v>
      </c>
      <c r="P1051" s="25">
        <f t="shared" si="1046"/>
        <v>27992.244538569641</v>
      </c>
      <c r="Q1051" s="25">
        <f t="array" aca="1" ref="Q1051" ca="1">INDEX('Isaac 401k'!L:L,MATCH('Retirement Calculator'!A1051,'Isaac 401k'!N:N,0),0)</f>
        <v>1085814.1136925796</v>
      </c>
      <c r="R1051" s="25">
        <f t="array" aca="1" ref="R1051" ca="1">INDEX('Lorri 401b'!L:L,MATCH('Retirement Calculator'!A1051,'Lorri 401b'!N:N,0),0)</f>
        <v>-16954865.716852896</v>
      </c>
      <c r="S1051" s="25">
        <f t="shared" ca="1" si="1047"/>
        <v>-15869051.603160316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3525.4531757812501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7820.4732791855868</v>
      </c>
      <c r="K1052" s="25">
        <f t="shared" si="1044"/>
        <v>20171.771259384055</v>
      </c>
      <c r="L1052" s="25"/>
      <c r="N1052" s="25">
        <f>'Combined Retirement'!$C$18/12</f>
        <v>39153.069999999992</v>
      </c>
      <c r="O1052" s="25">
        <f t="shared" si="1045"/>
        <v>11160.82546143035</v>
      </c>
      <c r="P1052" s="25">
        <f t="shared" si="1046"/>
        <v>27992.244538569641</v>
      </c>
      <c r="Q1052" s="25">
        <f t="array" aca="1" ref="Q1052" ca="1">INDEX('Isaac 401k'!L:L,MATCH('Retirement Calculator'!A1052,'Isaac 401k'!N:N,0),0)</f>
        <v>1082485.280581783</v>
      </c>
      <c r="R1052" s="25">
        <f t="array" aca="1" ref="R1052" ca="1">INDEX('Lorri 401b'!L:L,MATCH('Retirement Calculator'!A1052,'Lorri 401b'!N:N,0),0)</f>
        <v>-17045766.810979411</v>
      </c>
      <c r="S1052" s="25">
        <f t="shared" ca="1" si="1047"/>
        <v>-15963281.530397628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3525.4531757812501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7820.4732791855868</v>
      </c>
      <c r="K1053" s="25">
        <f t="shared" si="1044"/>
        <v>20171.771259384055</v>
      </c>
      <c r="L1053" s="25"/>
      <c r="N1053" s="25">
        <f>'Combined Retirement'!$C$18/12</f>
        <v>39153.069999999992</v>
      </c>
      <c r="O1053" s="25">
        <f t="shared" si="1045"/>
        <v>11160.82546143035</v>
      </c>
      <c r="P1053" s="25">
        <f t="shared" si="1046"/>
        <v>27992.244538569641</v>
      </c>
      <c r="Q1053" s="25">
        <f t="array" aca="1" ref="Q1053" ca="1">INDEX('Isaac 401k'!L:L,MATCH('Retirement Calculator'!A1053,'Isaac 401k'!N:N,0),0)</f>
        <v>1079142.5773330249</v>
      </c>
      <c r="R1053" s="25">
        <f t="array" aca="1" ref="R1053" ca="1">INDEX('Lorri 401b'!L:L,MATCH('Retirement Calculator'!A1053,'Lorri 401b'!N:N,0),0)</f>
        <v>-17137046.659664787</v>
      </c>
      <c r="S1053" s="25">
        <f t="shared" ca="1" si="1047"/>
        <v>-16057904.082331762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3525.4531757812501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7820.4732791855868</v>
      </c>
      <c r="K1054" s="25">
        <f t="shared" si="1044"/>
        <v>20171.771259384055</v>
      </c>
      <c r="L1054" s="25"/>
      <c r="N1054" s="25">
        <f>'Combined Retirement'!$C$18/12</f>
        <v>39153.069999999992</v>
      </c>
      <c r="O1054" s="25">
        <f t="shared" si="1045"/>
        <v>11160.82546143035</v>
      </c>
      <c r="P1054" s="25">
        <f t="shared" si="1046"/>
        <v>27992.244538569641</v>
      </c>
      <c r="Q1054" s="25">
        <f t="array" aca="1" ref="Q1054" ca="1">INDEX('Isaac 401k'!L:L,MATCH('Retirement Calculator'!A1054,'Isaac 401k'!N:N,0),0)</f>
        <v>1075785.9461540636</v>
      </c>
      <c r="R1054" s="25">
        <f t="array" aca="1" ref="R1054" ca="1">INDEX('Lorri 401b'!L:L,MATCH('Retirement Calculator'!A1054,'Lorri 401b'!N:N,0),0)</f>
        <v>-17228706.84105302</v>
      </c>
      <c r="S1054" s="25">
        <f t="shared" ca="1" si="1047"/>
        <v>-16152920.894898957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3525.4531757812501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7820.4732791855868</v>
      </c>
      <c r="K1055" s="25">
        <f t="shared" si="1044"/>
        <v>20171.771259384055</v>
      </c>
      <c r="L1055" s="25"/>
      <c r="N1055" s="25">
        <f>'Combined Retirement'!$C$18/12</f>
        <v>39153.069999999992</v>
      </c>
      <c r="O1055" s="25">
        <f t="shared" si="1045"/>
        <v>11160.82546143035</v>
      </c>
      <c r="P1055" s="25">
        <f t="shared" si="1046"/>
        <v>27992.244538569641</v>
      </c>
      <c r="Q1055" s="25">
        <f t="array" aca="1" ref="Q1055" ca="1">INDEX('Isaac 401k'!L:L,MATCH('Retirement Calculator'!A1055,'Isaac 401k'!N:N,0),0)</f>
        <v>1072415.3290118566</v>
      </c>
      <c r="R1055" s="25">
        <f t="array" aca="1" ref="R1055" ca="1">INDEX('Lorri 401b'!L:L,MATCH('Retirement Calculator'!A1055,'Lorri 401b'!N:N,0),0)</f>
        <v>-17320748.939863704</v>
      </c>
      <c r="S1055" s="25">
        <f t="shared" ca="1" si="1047"/>
        <v>-16248333.610851847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3525.4531757812501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7820.4732791855868</v>
      </c>
      <c r="K1056" s="25">
        <f t="shared" si="1044"/>
        <v>20171.771259384055</v>
      </c>
      <c r="L1056" s="25"/>
      <c r="N1056" s="25">
        <f>'Combined Retirement'!$C$18/12</f>
        <v>39153.069999999992</v>
      </c>
      <c r="O1056" s="25">
        <f t="shared" si="1045"/>
        <v>11160.82546143035</v>
      </c>
      <c r="P1056" s="25">
        <f t="shared" si="1046"/>
        <v>27992.244538569641</v>
      </c>
      <c r="Q1056" s="25">
        <f t="array" aca="1" ref="Q1056" ca="1">INDEX('Isaac 401k'!L:L,MATCH('Retirement Calculator'!A1056,'Isaac 401k'!N:N,0),0)</f>
        <v>1069030.6676315572</v>
      </c>
      <c r="R1056" s="25">
        <f t="array" aca="1" ref="R1056" ca="1">INDEX('Lorri 401b'!L:L,MATCH('Retirement Calculator'!A1056,'Lorri 401b'!N:N,0),0)</f>
        <v>-17413174.547419433</v>
      </c>
      <c r="S1056" s="25">
        <f t="shared" ca="1" si="1047"/>
        <v>-16344143.879787875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3525.4531757812501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7820.4732791855868</v>
      </c>
      <c r="K1057" s="25">
        <f t="shared" si="1044"/>
        <v>20171.771259384055</v>
      </c>
      <c r="L1057" s="25"/>
      <c r="N1057" s="25">
        <f>'Combined Retirement'!$C$18/12</f>
        <v>39153.069999999992</v>
      </c>
      <c r="O1057" s="25">
        <f t="shared" si="1045"/>
        <v>11160.82546143035</v>
      </c>
      <c r="P1057" s="25">
        <f t="shared" si="1046"/>
        <v>27992.244538569641</v>
      </c>
      <c r="Q1057" s="25">
        <f t="array" aca="1" ref="Q1057" ca="1">INDEX('Isaac 401k'!L:L,MATCH('Retirement Calculator'!A1057,'Isaac 401k'!N:N,0),0)</f>
        <v>1065631.9034955064</v>
      </c>
      <c r="R1057" s="25">
        <f t="array" aca="1" ref="R1057" ca="1">INDEX('Lorri 401b'!L:L,MATCH('Retirement Calculator'!A1057,'Lorri 401b'!N:N,0),0)</f>
        <v>-17505985.261673309</v>
      </c>
      <c r="S1057" s="25">
        <f t="shared" ca="1" si="1047"/>
        <v>-16440353.358177803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3525.4531757812501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7820.4732791855868</v>
      </c>
      <c r="K1058" s="25">
        <f t="shared" si="1044"/>
        <v>20171.771259384055</v>
      </c>
      <c r="L1058" s="25"/>
      <c r="N1058" s="25">
        <f>'Combined Retirement'!$C$18/12</f>
        <v>39153.069999999992</v>
      </c>
      <c r="O1058" s="25">
        <f t="shared" si="1045"/>
        <v>11160.82546143035</v>
      </c>
      <c r="P1058" s="25">
        <f t="shared" si="1046"/>
        <v>27992.244538569641</v>
      </c>
      <c r="Q1058" s="25">
        <f t="array" aca="1" ref="Q1058" ca="1">INDEX('Isaac 401k'!L:L,MATCH('Retirement Calculator'!A1058,'Isaac 401k'!N:N,0),0)</f>
        <v>1062218.9778422222</v>
      </c>
      <c r="R1058" s="25">
        <f t="array" aca="1" ref="R1058" ca="1">INDEX('Lorri 401b'!L:L,MATCH('Retirement Calculator'!A1058,'Lorri 401b'!N:N,0),0)</f>
        <v>-17599182.687236577</v>
      </c>
      <c r="S1058" s="25">
        <f t="shared" ca="1" si="1047"/>
        <v>-16536963.709394354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3525.4531757812501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7820.4732791855868</v>
      </c>
      <c r="K1059" s="25">
        <f t="shared" si="1044"/>
        <v>20171.771259384055</v>
      </c>
      <c r="L1059" s="25"/>
      <c r="N1059" s="25">
        <f>'Combined Retirement'!$C$18/12</f>
        <v>39153.069999999992</v>
      </c>
      <c r="O1059" s="25">
        <f t="shared" si="1045"/>
        <v>11160.82546143035</v>
      </c>
      <c r="P1059" s="25">
        <f t="shared" si="1046"/>
        <v>27992.244538569641</v>
      </c>
      <c r="Q1059" s="25">
        <f t="array" aca="1" ref="Q1059" ca="1">INDEX('Isaac 401k'!L:L,MATCH('Retirement Calculator'!A1059,'Isaac 401k'!N:N,0),0)</f>
        <v>1058791.8316653825</v>
      </c>
      <c r="R1059" s="25">
        <f t="array" aca="1" ref="R1059" ca="1">INDEX('Lorri 401b'!L:L,MATCH('Retirement Calculator'!A1059,'Lorri 401b'!N:N,0),0)</f>
        <v>-17692768.435406361</v>
      </c>
      <c r="S1059" s="25">
        <f t="shared" ca="1" si="1047"/>
        <v>-16633976.603740979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3525.4531757812501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7820.4732791855868</v>
      </c>
      <c r="K1060" s="25">
        <f t="shared" si="1044"/>
        <v>20171.771259384055</v>
      </c>
      <c r="L1060" s="25"/>
      <c r="N1060" s="25">
        <f>'Combined Retirement'!$C$18/12</f>
        <v>39153.069999999992</v>
      </c>
      <c r="O1060" s="25">
        <f t="shared" si="1045"/>
        <v>11160.82546143035</v>
      </c>
      <c r="P1060" s="25">
        <f t="shared" si="1046"/>
        <v>27992.244538569641</v>
      </c>
      <c r="Q1060" s="25">
        <f t="array" aca="1" ref="Q1060" ca="1">INDEX('Isaac 401k'!L:L,MATCH('Retirement Calculator'!A1060,'Isaac 401k'!N:N,0),0)</f>
        <v>1055350.4057128062</v>
      </c>
      <c r="R1060" s="25">
        <f t="array" aca="1" ref="R1060" ca="1">INDEX('Lorri 401b'!L:L,MATCH('Retirement Calculator'!A1060,'Lorri 401b'!N:N,0),0)</f>
        <v>-17786744.124193516</v>
      </c>
      <c r="S1060" s="25">
        <f t="shared" ca="1" si="1047"/>
        <v>-16731393.71848071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3525.4531757812501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7820.4732791855868</v>
      </c>
      <c r="K1061" s="25">
        <f t="shared" si="1044"/>
        <v>20171.771259384055</v>
      </c>
      <c r="L1061" s="25"/>
      <c r="N1061" s="25">
        <f>'Combined Retirement'!$C$18/12</f>
        <v>39153.069999999992</v>
      </c>
      <c r="O1061" s="25">
        <f t="shared" si="1045"/>
        <v>11160.82546143035</v>
      </c>
      <c r="P1061" s="25">
        <f t="shared" si="1046"/>
        <v>27992.244538569641</v>
      </c>
      <c r="Q1061" s="25">
        <f t="array" aca="1" ref="Q1061" ca="1">INDEX('Isaac 401k'!L:L,MATCH('Retirement Calculator'!A1061,'Isaac 401k'!N:N,0),0)</f>
        <v>1051894.6404854273</v>
      </c>
      <c r="R1061" s="25">
        <f t="array" aca="1" ref="R1061" ca="1">INDEX('Lorri 401b'!L:L,MATCH('Retirement Calculator'!A1061,'Lorri 401b'!N:N,0),0)</f>
        <v>-17881111.378350619</v>
      </c>
      <c r="S1061" s="25">
        <f t="shared" ca="1" si="1047"/>
        <v>-16829216.737865191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3525.4531757812501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7820.4732791855868</v>
      </c>
      <c r="K1062" s="25">
        <f t="shared" si="1044"/>
        <v>20171.771259384055</v>
      </c>
      <c r="L1062" s="25"/>
      <c r="N1062" s="25">
        <f>'Combined Retirement'!$C$18/12</f>
        <v>39153.069999999992</v>
      </c>
      <c r="O1062" s="25">
        <f t="shared" si="1045"/>
        <v>11160.82546143035</v>
      </c>
      <c r="P1062" s="25">
        <f t="shared" si="1046"/>
        <v>27992.244538569641</v>
      </c>
      <c r="Q1062" s="25">
        <f t="array" aca="1" ref="Q1062" ca="1">INDEX('Isaac 401k'!L:L,MATCH('Retirement Calculator'!A1062,'Isaac 401k'!N:N,0),0)</f>
        <v>1048424.4762362677</v>
      </c>
      <c r="R1062" s="25">
        <f t="array" aca="1" ref="R1062" ca="1">INDEX('Lorri 401b'!L:L,MATCH('Retirement Calculator'!A1062,'Lorri 401b'!N:N,0),0)</f>
        <v>-17975871.829400044</v>
      </c>
      <c r="S1062" s="25">
        <f t="shared" ca="1" si="1047"/>
        <v>-16927447.353163775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3525.4531757812501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7820.4732791855868</v>
      </c>
      <c r="K1063" s="25">
        <f t="shared" si="1044"/>
        <v>20171.771259384055</v>
      </c>
      <c r="L1063" s="25"/>
      <c r="N1063" s="25">
        <f>'Combined Retirement'!$C$18/12</f>
        <v>39153.069999999992</v>
      </c>
      <c r="O1063" s="25">
        <f t="shared" si="1045"/>
        <v>11160.82546143035</v>
      </c>
      <c r="P1063" s="25">
        <f t="shared" si="1046"/>
        <v>27992.244538569641</v>
      </c>
      <c r="Q1063" s="25">
        <f t="array" aca="1" ref="Q1063" ca="1">INDEX('Isaac 401k'!L:L,MATCH('Retirement Calculator'!A1063,'Isaac 401k'!N:N,0),0)</f>
        <v>1044939.8529694033</v>
      </c>
      <c r="R1063" s="25">
        <f t="array" aca="1" ref="R1063" ca="1">INDEX('Lorri 401b'!L:L,MATCH('Retirement Calculator'!A1063,'Lorri 401b'!N:N,0),0)</f>
        <v>-18071027.115662172</v>
      </c>
      <c r="S1063" s="25">
        <f t="shared" ca="1" si="1047"/>
        <v>-17026087.262692768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3525.4531757812501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7820.4732791855868</v>
      </c>
      <c r="K1064" s="25">
        <f t="shared" si="1044"/>
        <v>20171.771259384055</v>
      </c>
      <c r="L1064" s="25"/>
      <c r="N1064" s="25">
        <f>'Combined Retirement'!$C$18/12</f>
        <v>39153.069999999992</v>
      </c>
      <c r="O1064" s="25">
        <f t="shared" si="1045"/>
        <v>11160.82546143035</v>
      </c>
      <c r="P1064" s="25">
        <f t="shared" si="1046"/>
        <v>27992.244538569641</v>
      </c>
      <c r="Q1064" s="25">
        <f t="array" aca="1" ref="Q1064" ca="1">INDEX('Isaac 401k'!L:L,MATCH('Retirement Calculator'!A1064,'Isaac 401k'!N:N,0),0)</f>
        <v>1041440.7104389269</v>
      </c>
      <c r="R1064" s="25">
        <f t="array" aca="1" ref="R1064" ca="1">INDEX('Lorri 401b'!L:L,MATCH('Retirement Calculator'!A1064,'Lorri 401b'!N:N,0),0)</f>
        <v>-18166578.882283729</v>
      </c>
      <c r="S1064" s="25">
        <f t="shared" ca="1" si="1047"/>
        <v>-17125138.171844803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3525.4531757812501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7820.4732791855868</v>
      </c>
      <c r="K1065" s="25">
        <f t="shared" si="1044"/>
        <v>20171.771259384055</v>
      </c>
      <c r="L1065" s="25"/>
      <c r="N1065" s="25">
        <f>'Combined Retirement'!$C$18/12</f>
        <v>39153.069999999992</v>
      </c>
      <c r="O1065" s="25">
        <f t="shared" si="1045"/>
        <v>11160.82546143035</v>
      </c>
      <c r="P1065" s="25">
        <f t="shared" si="1046"/>
        <v>27992.244538569641</v>
      </c>
      <c r="Q1065" s="25">
        <f t="array" aca="1" ref="Q1065" ca="1">INDEX('Isaac 401k'!L:L,MATCH('Retirement Calculator'!A1065,'Isaac 401k'!N:N,0),0)</f>
        <v>1037926.988147907</v>
      </c>
      <c r="R1065" s="25">
        <f t="array" aca="1" ref="R1065" ca="1">INDEX('Lorri 401b'!L:L,MATCH('Retirement Calculator'!A1065,'Lorri 401b'!N:N,0),0)</f>
        <v>-18262528.781266209</v>
      </c>
      <c r="S1065" s="25">
        <f t="shared" ca="1" si="1047"/>
        <v>-17224601.793118302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3525.4531757812501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7820.4732791855868</v>
      </c>
      <c r="K1066" s="25">
        <f t="shared" si="1044"/>
        <v>20171.771259384055</v>
      </c>
      <c r="L1066" s="25"/>
      <c r="N1066" s="25">
        <f>'Combined Retirement'!$C$18/12</f>
        <v>39153.069999999992</v>
      </c>
      <c r="O1066" s="25">
        <f t="shared" si="1045"/>
        <v>11160.82546143035</v>
      </c>
      <c r="P1066" s="25">
        <f t="shared" si="1046"/>
        <v>27992.244538569641</v>
      </c>
      <c r="Q1066" s="25">
        <f t="array" aca="1" ref="Q1066" ca="1">INDEX('Isaac 401k'!L:L,MATCH('Retirement Calculator'!A1066,'Isaac 401k'!N:N,0),0)</f>
        <v>1034398.6253473411</v>
      </c>
      <c r="R1066" s="25">
        <f t="array" aca="1" ref="R1066" ca="1">INDEX('Lorri 401b'!L:L,MATCH('Retirement Calculator'!A1066,'Lorri 401b'!N:N,0),0)</f>
        <v>-18358878.471494447</v>
      </c>
      <c r="S1066" s="25">
        <f t="shared" ca="1" si="1047"/>
        <v>-17324479.846147105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3525.4531757812501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7820.4732791855868</v>
      </c>
      <c r="K1067" s="25">
        <f t="shared" si="1044"/>
        <v>20171.771259384055</v>
      </c>
      <c r="L1067" s="25"/>
      <c r="N1067" s="25">
        <f>'Combined Retirement'!$C$18/12</f>
        <v>39153.069999999992</v>
      </c>
      <c r="O1067" s="25">
        <f t="shared" si="1045"/>
        <v>11160.82546143035</v>
      </c>
      <c r="P1067" s="25">
        <f t="shared" si="1046"/>
        <v>27992.244538569641</v>
      </c>
      <c r="Q1067" s="25">
        <f t="array" aca="1" ref="Q1067" ca="1">INDEX('Isaac 401k'!L:L,MATCH('Retirement Calculator'!A1067,'Isaac 401k'!N:N,0),0)</f>
        <v>1030855.5610351061</v>
      </c>
      <c r="R1067" s="25">
        <f t="array" aca="1" ref="R1067" ca="1">INDEX('Lorri 401b'!L:L,MATCH('Retirement Calculator'!A1067,'Lorri 401b'!N:N,0),0)</f>
        <v>-18455629.618765306</v>
      </c>
      <c r="S1067" s="25">
        <f t="shared" ca="1" si="1047"/>
        <v>-17424774.057730198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3525.4531757812501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7820.4732791855868</v>
      </c>
      <c r="K1068" s="25">
        <f t="shared" si="1044"/>
        <v>20171.771259384055</v>
      </c>
      <c r="L1068" s="25"/>
      <c r="N1068" s="25">
        <f>'Combined Retirement'!$C$18/12</f>
        <v>39153.069999999992</v>
      </c>
      <c r="O1068" s="25">
        <f t="shared" si="1045"/>
        <v>11160.82546143035</v>
      </c>
      <c r="P1068" s="25">
        <f t="shared" si="1046"/>
        <v>27992.244538569641</v>
      </c>
      <c r="Q1068" s="25">
        <f t="array" aca="1" ref="Q1068" ca="1">INDEX('Isaac 401k'!L:L,MATCH('Retirement Calculator'!A1068,'Isaac 401k'!N:N,0),0)</f>
        <v>1027297.7339549034</v>
      </c>
      <c r="R1068" s="25">
        <f t="array" aca="1" ref="R1068" ca="1">INDEX('Lorri 401b'!L:L,MATCH('Retirement Calculator'!A1068,'Lorri 401b'!N:N,0),0)</f>
        <v>-18552783.895816457</v>
      </c>
      <c r="S1068" s="25">
        <f t="shared" ca="1" si="1047"/>
        <v>-17525486.161861554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3525.4531757812501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7820.4732791855868</v>
      </c>
      <c r="K1069" s="25">
        <f t="shared" si="1044"/>
        <v>20171.771259384055</v>
      </c>
      <c r="L1069" s="25"/>
      <c r="N1069" s="25">
        <f>'Combined Retirement'!$C$18/12</f>
        <v>39153.069999999992</v>
      </c>
      <c r="O1069" s="25">
        <f t="shared" si="1045"/>
        <v>11160.82546143035</v>
      </c>
      <c r="P1069" s="25">
        <f t="shared" si="1046"/>
        <v>27992.244538569641</v>
      </c>
      <c r="Q1069" s="25">
        <f t="array" aca="1" ref="Q1069" ca="1">INDEX('Isaac 401k'!L:L,MATCH('Retirement Calculator'!A1069,'Isaac 401k'!N:N,0),0)</f>
        <v>1023725.0825952</v>
      </c>
      <c r="R1069" s="25">
        <f t="array" aca="1" ref="R1069" ca="1">INDEX('Lorri 401b'!L:L,MATCH('Retirement Calculator'!A1069,'Lorri 401b'!N:N,0),0)</f>
        <v>-18650342.982355323</v>
      </c>
      <c r="S1069" s="25">
        <f t="shared" ca="1" si="1047"/>
        <v>-17626617.899760123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3525.4531757812501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7820.4732791855868</v>
      </c>
      <c r="K1070" s="25">
        <f t="shared" si="1044"/>
        <v>20171.771259384055</v>
      </c>
      <c r="L1070" s="25"/>
      <c r="N1070" s="25">
        <f>'Combined Retirement'!$C$18/12</f>
        <v>39153.069999999992</v>
      </c>
      <c r="O1070" s="25">
        <f t="shared" si="1045"/>
        <v>11160.82546143035</v>
      </c>
      <c r="P1070" s="25">
        <f t="shared" si="1046"/>
        <v>27992.244538569641</v>
      </c>
      <c r="Q1070" s="25">
        <f t="array" aca="1" ref="Q1070" ca="1">INDEX('Isaac 401k'!L:L,MATCH('Retirement Calculator'!A1070,'Isaac 401k'!N:N,0),0)</f>
        <v>1020137.5451881645</v>
      </c>
      <c r="R1070" s="25">
        <f t="array" aca="1" ref="R1070" ca="1">INDEX('Lorri 401b'!L:L,MATCH('Retirement Calculator'!A1070,'Lorri 401b'!N:N,0),0)</f>
        <v>-18748308.565088101</v>
      </c>
      <c r="S1070" s="25">
        <f t="shared" ca="1" si="1047"/>
        <v>-17728171.019899935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3525.4531757812501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7820.4732791855868</v>
      </c>
      <c r="K1071" s="25">
        <f t="shared" si="1044"/>
        <v>20171.771259384055</v>
      </c>
      <c r="L1071" s="25"/>
      <c r="N1071" s="25">
        <f>'Combined Retirement'!$C$18/12</f>
        <v>39153.069999999992</v>
      </c>
      <c r="O1071" s="25">
        <f t="shared" si="1045"/>
        <v>11160.82546143035</v>
      </c>
      <c r="P1071" s="25">
        <f t="shared" si="1046"/>
        <v>27992.244538569641</v>
      </c>
      <c r="Q1071" s="25">
        <f t="array" aca="1" ref="Q1071" ca="1">INDEX('Isaac 401k'!L:L,MATCH('Retirement Calculator'!A1071,'Isaac 401k'!N:N,0),0)</f>
        <v>1016535.0597085996</v>
      </c>
      <c r="R1071" s="25">
        <f t="array" aca="1" ref="R1071" ca="1">INDEX('Lorri 401b'!L:L,MATCH('Retirement Calculator'!A1071,'Lorri 401b'!N:N,0),0)</f>
        <v>-18846682.33774893</v>
      </c>
      <c r="S1071" s="25">
        <f t="shared" ca="1" si="1047"/>
        <v>-17830147.278040331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3525.4531757812501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7820.4732791855868</v>
      </c>
      <c r="K1072" s="25">
        <f t="shared" si="1044"/>
        <v>20171.771259384055</v>
      </c>
      <c r="L1072" s="25"/>
      <c r="N1072" s="25">
        <f>'Combined Retirement'!$C$18/12</f>
        <v>39153.069999999992</v>
      </c>
      <c r="O1072" s="25">
        <f t="shared" si="1045"/>
        <v>11160.82546143035</v>
      </c>
      <c r="P1072" s="25">
        <f t="shared" si="1046"/>
        <v>27992.244538569641</v>
      </c>
      <c r="Q1072" s="25">
        <f t="array" aca="1" ref="Q1072" ca="1">INDEX('Isaac 401k'!L:L,MATCH('Retirement Calculator'!A1072,'Isaac 401k'!N:N,0),0)</f>
        <v>1012917.5638728698</v>
      </c>
      <c r="R1072" s="25">
        <f t="array" aca="1" ref="R1072" ca="1">INDEX('Lorri 401b'!L:L,MATCH('Retirement Calculator'!A1072,'Lorri 401b'!N:N,0),0)</f>
        <v>-18945466.00112918</v>
      </c>
      <c r="S1072" s="25">
        <f t="shared" ca="1" si="1047"/>
        <v>-17932548.43725631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3525.4531757812501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7820.4732791855868</v>
      </c>
      <c r="K1073" s="25">
        <f t="shared" si="1044"/>
        <v>20171.771259384055</v>
      </c>
      <c r="L1073" s="25"/>
      <c r="N1073" s="25">
        <f>'Combined Retirement'!$C$18/12</f>
        <v>39153.069999999992</v>
      </c>
      <c r="O1073" s="25">
        <f t="shared" si="1045"/>
        <v>11160.82546143035</v>
      </c>
      <c r="P1073" s="25">
        <f t="shared" si="1046"/>
        <v>27992.244538569641</v>
      </c>
      <c r="Q1073" s="25">
        <f t="array" aca="1" ref="Q1073" ca="1">INDEX('Isaac 401k'!L:L,MATCH('Retirement Calculator'!A1073,'Isaac 401k'!N:N,0),0)</f>
        <v>1009284.9951378246</v>
      </c>
      <c r="R1073" s="25">
        <f t="array" aca="1" ref="R1073" ca="1">INDEX('Lorri 401b'!L:L,MATCH('Retirement Calculator'!A1073,'Lorri 401b'!N:N,0),0)</f>
        <v>-19044661.263106849</v>
      </c>
      <c r="S1073" s="25">
        <f t="shared" ca="1" si="1047"/>
        <v>-18035376.267969023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3525.4531757812501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7820.4732791855868</v>
      </c>
      <c r="K1074" s="25">
        <f t="shared" si="1044"/>
        <v>20171.771259384055</v>
      </c>
      <c r="L1074" s="25"/>
      <c r="N1074" s="25">
        <f>'Combined Retirement'!$C$18/12</f>
        <v>39153.069999999992</v>
      </c>
      <c r="O1074" s="25">
        <f t="shared" si="1045"/>
        <v>11160.82546143035</v>
      </c>
      <c r="P1074" s="25">
        <f t="shared" si="1046"/>
        <v>27992.244538569641</v>
      </c>
      <c r="Q1074" s="25">
        <f t="array" aca="1" ref="Q1074" ca="1">INDEX('Isaac 401k'!L:L,MATCH('Retirement Calculator'!A1074,'Isaac 401k'!N:N,0),0)</f>
        <v>1005637.2906997167</v>
      </c>
      <c r="R1074" s="25">
        <f t="array" aca="1" ref="R1074" ca="1">INDEX('Lorri 401b'!L:L,MATCH('Retirement Calculator'!A1074,'Lorri 401b'!N:N,0),0)</f>
        <v>-19144269.838676091</v>
      </c>
      <c r="S1074" s="25">
        <f t="shared" ca="1" si="1047"/>
        <v>-18138632.547976375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3525.4531757812501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7820.4732791855868</v>
      </c>
      <c r="K1075" s="25">
        <f t="shared" si="1044"/>
        <v>20171.771259384055</v>
      </c>
      <c r="L1075" s="25"/>
      <c r="N1075" s="25">
        <f>'Combined Retirement'!$C$18/12</f>
        <v>39153.069999999992</v>
      </c>
      <c r="O1075" s="25">
        <f t="shared" si="1045"/>
        <v>11160.82546143035</v>
      </c>
      <c r="P1075" s="25">
        <f t="shared" si="1046"/>
        <v>27992.244538569641</v>
      </c>
      <c r="Q1075" s="25">
        <f t="array" aca="1" ref="Q1075" ca="1">INDEX('Isaac 401k'!L:L,MATCH('Retirement Calculator'!A1075,'Isaac 401k'!N:N,0),0)</f>
        <v>1001974.3874931167</v>
      </c>
      <c r="R1075" s="25">
        <f t="array" aca="1" ref="R1075" ca="1">INDEX('Lorri 401b'!L:L,MATCH('Retirement Calculator'!A1075,'Lorri 401b'!N:N,0),0)</f>
        <v>-19244293.449976873</v>
      </c>
      <c r="S1075" s="25">
        <f t="shared" ca="1" si="1047"/>
        <v>-18242319.062483758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3525.4531757812501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7820.4732791855868</v>
      </c>
      <c r="K1076" s="25">
        <f t="shared" si="1044"/>
        <v>20171.771259384055</v>
      </c>
      <c r="L1076" s="25"/>
      <c r="N1076" s="25">
        <f>'Combined Retirement'!$C$18/12</f>
        <v>39153.069999999992</v>
      </c>
      <c r="O1076" s="25">
        <f t="shared" si="1045"/>
        <v>11160.82546143035</v>
      </c>
      <c r="P1076" s="25">
        <f t="shared" si="1046"/>
        <v>27992.244538569641</v>
      </c>
      <c r="Q1076" s="25">
        <f t="array" aca="1" ref="Q1076" ca="1">INDEX('Isaac 401k'!L:L,MATCH('Retirement Calculator'!A1076,'Isaac 401k'!N:N,0),0)</f>
        <v>998296.22218982247</v>
      </c>
      <c r="R1076" s="25">
        <f t="array" aca="1" ref="R1076" ca="1">INDEX('Lorri 401b'!L:L,MATCH('Retirement Calculator'!A1076,'Lorri 401b'!N:N,0),0)</f>
        <v>-19344733.826324739</v>
      </c>
      <c r="S1076" s="25">
        <f t="shared" ca="1" si="1047"/>
        <v>-18346437.604134917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3525.4531757812501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7820.4732791855868</v>
      </c>
      <c r="K1077" s="25">
        <f t="shared" si="1044"/>
        <v>20171.771259384055</v>
      </c>
      <c r="L1077" s="25"/>
      <c r="N1077" s="25">
        <f>'Combined Retirement'!$C$18/12</f>
        <v>39153.069999999992</v>
      </c>
      <c r="O1077" s="25">
        <f t="shared" si="1045"/>
        <v>11160.82546143035</v>
      </c>
      <c r="P1077" s="25">
        <f t="shared" si="1046"/>
        <v>27992.244538569641</v>
      </c>
      <c r="Q1077" s="25">
        <f t="array" aca="1" ref="Q1077" ca="1">INDEX('Isaac 401k'!L:L,MATCH('Retirement Calculator'!A1077,'Isaac 401k'!N:N,0),0)</f>
        <v>994602.73119776451</v>
      </c>
      <c r="R1077" s="25">
        <f t="array" aca="1" ref="R1077" ca="1">INDEX('Lorri 401b'!L:L,MATCH('Retirement Calculator'!A1077,'Lorri 401b'!N:N,0),0)</f>
        <v>-19445592.704240721</v>
      </c>
      <c r="S1077" s="25">
        <f t="shared" ca="1" si="1047"/>
        <v>-18450989.973042957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3525.4531757812501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7820.4732791855868</v>
      </c>
      <c r="K1078" s="25">
        <f t="shared" si="1044"/>
        <v>20171.771259384055</v>
      </c>
      <c r="L1078" s="25"/>
      <c r="N1078" s="25">
        <f>'Combined Retirement'!$C$18/12</f>
        <v>39153.069999999992</v>
      </c>
      <c r="O1078" s="25">
        <f t="shared" si="1045"/>
        <v>11160.82546143035</v>
      </c>
      <c r="P1078" s="25">
        <f t="shared" si="1046"/>
        <v>27992.244538569641</v>
      </c>
      <c r="Q1078" s="25">
        <f t="array" aca="1" ref="Q1078" ca="1">INDEX('Isaac 401k'!L:L,MATCH('Retirement Calculator'!A1078,'Isaac 401k'!N:N,0),0)</f>
        <v>990893.85065990628</v>
      </c>
      <c r="R1078" s="25">
        <f t="array" aca="1" ref="R1078" ca="1">INDEX('Lorri 401b'!L:L,MATCH('Retirement Calculator'!A1078,'Lorri 401b'!N:N,0),0)</f>
        <v>-19546871.827481352</v>
      </c>
      <c r="S1078" s="25">
        <f t="shared" ca="1" si="1047"/>
        <v>-18555977.976821445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3525.4531757812501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7820.4732791855868</v>
      </c>
      <c r="K1079" s="25">
        <f t="shared" si="1044"/>
        <v>20171.771259384055</v>
      </c>
      <c r="L1079" s="25"/>
      <c r="N1079" s="25">
        <f>'Combined Retirement'!$C$18/12</f>
        <v>39153.069999999992</v>
      </c>
      <c r="O1079" s="25">
        <f t="shared" si="1045"/>
        <v>11160.82546143035</v>
      </c>
      <c r="P1079" s="25">
        <f t="shared" si="1046"/>
        <v>27992.244538569641</v>
      </c>
      <c r="Q1079" s="25">
        <f t="array" aca="1" ref="Q1079" ca="1">INDEX('Isaac 401k'!L:L,MATCH('Retirement Calculator'!A1079,'Isaac 401k'!N:N,0),0)</f>
        <v>987169.51645314042</v>
      </c>
      <c r="R1079" s="25">
        <f t="array" aca="1" ref="R1079" ca="1">INDEX('Lorri 401b'!L:L,MATCH('Retirement Calculator'!A1079,'Lorri 401b'!N:N,0),0)</f>
        <v>-19648572.947068822</v>
      </c>
      <c r="S1079" s="25">
        <f t="shared" ca="1" si="1047"/>
        <v>-18661403.430615682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3525.4531757812501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7820.4732791855868</v>
      </c>
      <c r="K1080" s="25">
        <f t="shared" si="1044"/>
        <v>20171.771259384055</v>
      </c>
      <c r="L1080" s="25"/>
      <c r="N1080" s="25">
        <f>'Combined Retirement'!$C$18/12</f>
        <v>39153.069999999992</v>
      </c>
      <c r="O1080" s="25">
        <f t="shared" si="1045"/>
        <v>11160.82546143035</v>
      </c>
      <c r="P1080" s="25">
        <f t="shared" si="1046"/>
        <v>27992.244538569641</v>
      </c>
      <c r="Q1080" s="25">
        <f t="array" aca="1" ref="Q1080" ca="1">INDEX('Isaac 401k'!L:L,MATCH('Retirement Calculator'!A1080,'Isaac 401k'!N:N,0),0)</f>
        <v>983429.66418717965</v>
      </c>
      <c r="R1080" s="25">
        <f t="array" aca="1" ref="R1080" ca="1">INDEX('Lorri 401b'!L:L,MATCH('Retirement Calculator'!A1080,'Lorri 401b'!N:N,0),0)</f>
        <v>-19750697.821321238</v>
      </c>
      <c r="S1080" s="25">
        <f t="shared" ca="1" si="1047"/>
        <v>-18767268.15713406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3525.4531757812501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7820.4732791855868</v>
      </c>
      <c r="K1081" s="25">
        <f t="shared" si="1044"/>
        <v>20171.771259384055</v>
      </c>
      <c r="L1081" s="25"/>
      <c r="N1081" s="25">
        <f>'Combined Retirement'!$C$18/12</f>
        <v>39153.069999999992</v>
      </c>
      <c r="O1081" s="25">
        <f t="shared" si="1045"/>
        <v>11160.82546143035</v>
      </c>
      <c r="P1081" s="25">
        <f t="shared" si="1046"/>
        <v>27992.244538569641</v>
      </c>
      <c r="Q1081" s="25">
        <f t="array" aca="1" ref="Q1081" ca="1">INDEX('Isaac 401k'!L:L,MATCH('Retirement Calculator'!A1081,'Isaac 401k'!N:N,0),0)</f>
        <v>979674.22920344397</v>
      </c>
      <c r="R1081" s="25">
        <f t="array" aca="1" ref="R1081" ca="1">INDEX('Lorri 401b'!L:L,MATCH('Retirement Calculator'!A1081,'Lorri 401b'!N:N,0),0)</f>
        <v>-19853248.215883039</v>
      </c>
      <c r="S1081" s="25">
        <f t="shared" ca="1" si="1047"/>
        <v>-18873573.986679595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3525.4531757812501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7820.4732791855868</v>
      </c>
      <c r="K1082" s="25">
        <f t="shared" si="1044"/>
        <v>20171.771259384055</v>
      </c>
      <c r="L1082" s="25"/>
      <c r="N1082" s="25">
        <f>'Combined Retirement'!$C$18/12</f>
        <v>39153.069999999992</v>
      </c>
      <c r="O1082" s="25">
        <f t="shared" si="1045"/>
        <v>11160.82546143035</v>
      </c>
      <c r="P1082" s="25">
        <f t="shared" si="1046"/>
        <v>27992.244538569641</v>
      </c>
      <c r="Q1082" s="25">
        <f t="array" aca="1" ref="Q1082" ca="1">INDEX('Isaac 401k'!L:L,MATCH('Retirement Calculator'!A1082,'Isaac 401k'!N:N,0),0)</f>
        <v>975903.14657394274</v>
      </c>
      <c r="R1082" s="25">
        <f t="array" aca="1" ref="R1082" ca="1">INDEX('Lorri 401b'!L:L,MATCH('Retirement Calculator'!A1082,'Lorri 401b'!N:N,0),0)</f>
        <v>-19956225.903755516</v>
      </c>
      <c r="S1082" s="25">
        <f t="shared" ca="1" si="1047"/>
        <v>-18980322.757181574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3525.4531757812501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7820.4732791855868</v>
      </c>
      <c r="K1083" s="25">
        <f t="shared" si="1044"/>
        <v>20171.771259384055</v>
      </c>
      <c r="L1083" s="25"/>
      <c r="N1083" s="25">
        <f>'Combined Retirement'!$C$18/12</f>
        <v>39153.069999999992</v>
      </c>
      <c r="O1083" s="25">
        <f t="shared" si="1045"/>
        <v>11160.82546143035</v>
      </c>
      <c r="P1083" s="25">
        <f t="shared" si="1046"/>
        <v>27992.244538569641</v>
      </c>
      <c r="Q1083" s="25">
        <f t="array" aca="1" ref="Q1083" ca="1">INDEX('Isaac 401k'!L:L,MATCH('Retirement Calculator'!A1083,'Isaac 401k'!N:N,0),0)</f>
        <v>972116.35110015201</v>
      </c>
      <c r="R1083" s="25">
        <f t="array" aca="1" ref="R1083" ca="1">INDEX('Lorri 401b'!L:L,MATCH('Retirement Calculator'!A1083,'Lorri 401b'!N:N,0),0)</f>
        <v>-20059632.66532746</v>
      </c>
      <c r="S1083" s="25">
        <f t="shared" ca="1" si="1047"/>
        <v>-19087516.314227309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3525.4531757812501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7820.4732791855868</v>
      </c>
      <c r="K1084" s="25">
        <f t="shared" si="1044"/>
        <v>20171.771259384055</v>
      </c>
      <c r="L1084" s="25"/>
      <c r="N1084" s="25">
        <f>'Combined Retirement'!$C$18/12</f>
        <v>39153.069999999992</v>
      </c>
      <c r="O1084" s="25">
        <f t="shared" si="1045"/>
        <v>11160.82546143035</v>
      </c>
      <c r="P1084" s="25">
        <f t="shared" si="1046"/>
        <v>27992.244538569641</v>
      </c>
      <c r="Q1084" s="25">
        <f t="array" aca="1" ref="Q1084" ca="1">INDEX('Isaac 401k'!L:L,MATCH('Retirement Calculator'!A1084,'Isaac 401k'!N:N,0),0)</f>
        <v>968313.77731188713</v>
      </c>
      <c r="R1084" s="25">
        <f t="array" aca="1" ref="R1084" ca="1">INDEX('Lorri 401b'!L:L,MATCH('Retirement Calculator'!A1084,'Lorri 401b'!N:N,0),0)</f>
        <v>-20163470.288405955</v>
      </c>
      <c r="S1084" s="25">
        <f t="shared" ca="1" si="1047"/>
        <v>-19195156.511094067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3525.4531757812501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7820.4732791855868</v>
      </c>
      <c r="K1085" s="25">
        <f t="shared" si="1044"/>
        <v>20171.771259384055</v>
      </c>
      <c r="L1085" s="25"/>
      <c r="N1085" s="25">
        <f>'Combined Retirement'!$C$18/12</f>
        <v>39153.069999999992</v>
      </c>
      <c r="O1085" s="25">
        <f t="shared" si="1045"/>
        <v>11160.82546143035</v>
      </c>
      <c r="P1085" s="25">
        <f t="shared" si="1046"/>
        <v>27992.244538569641</v>
      </c>
      <c r="Q1085" s="25">
        <f t="array" aca="1" ref="Q1085" ca="1">INDEX('Isaac 401k'!L:L,MATCH('Retirement Calculator'!A1085,'Isaac 401k'!N:N,0),0)</f>
        <v>964495.35946617112</v>
      </c>
      <c r="R1085" s="25">
        <f t="array" aca="1" ref="R1085" ca="1">INDEX('Lorri 401b'!L:L,MATCH('Retirement Calculator'!A1085,'Lorri 401b'!N:N,0),0)</f>
        <v>-20267740.568247277</v>
      </c>
      <c r="S1085" s="25">
        <f t="shared" ca="1" si="1047"/>
        <v>-19303245.208781105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3525.4531757812501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7820.4732791855868</v>
      </c>
      <c r="K1086" s="25">
        <f t="shared" si="1044"/>
        <v>20171.771259384055</v>
      </c>
      <c r="L1086" s="25"/>
      <c r="N1086" s="25">
        <f>'Combined Retirement'!$C$18/12</f>
        <v>39153.069999999992</v>
      </c>
      <c r="O1086" s="25">
        <f t="shared" si="1045"/>
        <v>11160.82546143035</v>
      </c>
      <c r="P1086" s="25">
        <f t="shared" si="1046"/>
        <v>27992.244538569641</v>
      </c>
      <c r="Q1086" s="25">
        <f t="array" aca="1" ref="Q1086" ca="1">INDEX('Isaac 401k'!L:L,MATCH('Retirement Calculator'!A1086,'Isaac 401k'!N:N,0),0)</f>
        <v>960661.03154609795</v>
      </c>
      <c r="R1086" s="25">
        <f t="array" aca="1" ref="R1086" ca="1">INDEX('Lorri 401b'!L:L,MATCH('Retirement Calculator'!A1086,'Lorri 401b'!N:N,0),0)</f>
        <v>-20372445.307587937</v>
      </c>
      <c r="S1086" s="25">
        <f t="shared" ca="1" si="1047"/>
        <v>-19411784.276041839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3525.4531757812501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7820.4732791855868</v>
      </c>
      <c r="K1087" s="25">
        <f t="shared" si="1044"/>
        <v>20171.771259384055</v>
      </c>
      <c r="L1087" s="25"/>
      <c r="N1087" s="25">
        <f>'Combined Retirement'!$C$18/12</f>
        <v>39153.069999999992</v>
      </c>
      <c r="O1087" s="25">
        <f t="shared" si="1045"/>
        <v>11160.82546143035</v>
      </c>
      <c r="P1087" s="25">
        <f t="shared" si="1046"/>
        <v>27992.244538569641</v>
      </c>
      <c r="Q1087" s="25">
        <f t="array" aca="1" ref="Q1087" ca="1">INDEX('Isaac 401k'!L:L,MATCH('Retirement Calculator'!A1087,'Isaac 401k'!N:N,0),0)</f>
        <v>956810.72725969111</v>
      </c>
      <c r="R1087" s="25">
        <f t="array" aca="1" ref="R1087" ca="1">INDEX('Lorri 401b'!L:L,MATCH('Retirement Calculator'!A1087,'Lorri 401b'!N:N,0),0)</f>
        <v>-20477586.316675849</v>
      </c>
      <c r="S1087" s="25">
        <f t="shared" ca="1" si="1047"/>
        <v>-19520775.589416157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3525.4531757812501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7820.4732791855868</v>
      </c>
      <c r="K1088" s="25">
        <f t="shared" si="1044"/>
        <v>20171.771259384055</v>
      </c>
      <c r="L1088" s="25"/>
      <c r="N1088" s="25">
        <f>'Combined Retirement'!$C$18/12</f>
        <v>39153.069999999992</v>
      </c>
      <c r="O1088" s="25">
        <f t="shared" si="1045"/>
        <v>11160.82546143035</v>
      </c>
      <c r="P1088" s="25">
        <f t="shared" si="1046"/>
        <v>27992.244538569641</v>
      </c>
      <c r="Q1088" s="25">
        <f t="array" aca="1" ref="Q1088" ca="1">INDEX('Isaac 401k'!L:L,MATCH('Retirement Calculator'!A1088,'Isaac 401k'!N:N,0),0)</f>
        <v>952944.38003875758</v>
      </c>
      <c r="R1088" s="25">
        <f t="array" aca="1" ref="R1088" ca="1">INDEX('Lorri 401b'!L:L,MATCH('Retirement Calculator'!A1088,'Lorri 401b'!N:N,0),0)</f>
        <v>-20583165.413301628</v>
      </c>
      <c r="S1088" s="25">
        <f t="shared" ca="1" si="1047"/>
        <v>-19630221.033262871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3525.4531757812501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7820.4732791855868</v>
      </c>
      <c r="K1089" s="25">
        <f t="shared" si="1044"/>
        <v>20171.771259384055</v>
      </c>
      <c r="L1089" s="25"/>
      <c r="N1089" s="25">
        <f>'Combined Retirement'!$C$18/12</f>
        <v>39153.069999999992</v>
      </c>
      <c r="O1089" s="25">
        <f t="shared" si="1045"/>
        <v>11160.82546143035</v>
      </c>
      <c r="P1089" s="25">
        <f t="shared" si="1046"/>
        <v>27992.244538569641</v>
      </c>
      <c r="Q1089" s="25">
        <f t="array" aca="1" ref="Q1089" ca="1">INDEX('Isaac 401k'!L:L,MATCH('Retirement Calculator'!A1089,'Isaac 401k'!N:N,0),0)</f>
        <v>949061.92303773691</v>
      </c>
      <c r="R1089" s="25">
        <f t="array" aca="1" ref="R1089" ca="1">INDEX('Lorri 401b'!L:L,MATCH('Retirement Calculator'!A1089,'Lorri 401b'!N:N,0),0)</f>
        <v>-20689184.422830015</v>
      </c>
      <c r="S1089" s="25">
        <f t="shared" ca="1" si="1047"/>
        <v>-19740122.499792278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3525.4531757812501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7820.4732791855868</v>
      </c>
      <c r="K1090" s="25">
        <f t="shared" si="1044"/>
        <v>20171.771259384055</v>
      </c>
      <c r="L1090" s="25"/>
      <c r="N1090" s="25">
        <f>'Combined Retirement'!$C$18/12</f>
        <v>39153.069999999992</v>
      </c>
      <c r="O1090" s="25">
        <f t="shared" si="1045"/>
        <v>11160.82546143035</v>
      </c>
      <c r="P1090" s="25">
        <f t="shared" si="1046"/>
        <v>27992.244538569641</v>
      </c>
      <c r="Q1090" s="25">
        <f t="array" aca="1" ref="Q1090" ca="1">INDEX('Isaac 401k'!L:L,MATCH('Retirement Calculator'!A1090,'Isaac 401k'!N:N,0),0)</f>
        <v>945163.28913254524</v>
      </c>
      <c r="R1090" s="25">
        <f t="array" aca="1" ref="R1090" ca="1">INDEX('Lorri 401b'!L:L,MATCH('Retirement Calculator'!A1090,'Lorri 401b'!N:N,0),0)</f>
        <v>-20795645.178231437</v>
      </c>
      <c r="S1090" s="25">
        <f t="shared" ca="1" si="1047"/>
        <v>-19850481.88909889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3525.4531757812501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7820.4732791855868</v>
      </c>
      <c r="K1091" s="25">
        <f t="shared" si="1044"/>
        <v>20171.771259384055</v>
      </c>
      <c r="L1091" s="25"/>
      <c r="N1091" s="25">
        <f>'Combined Retirement'!$C$18/12</f>
        <v>39153.069999999992</v>
      </c>
      <c r="O1091" s="25">
        <f t="shared" si="1045"/>
        <v>11160.82546143035</v>
      </c>
      <c r="P1091" s="25">
        <f t="shared" si="1046"/>
        <v>27992.244538569641</v>
      </c>
      <c r="Q1091" s="25">
        <f t="array" aca="1" ref="Q1091" ca="1">INDEX('Isaac 401k'!L:L,MATCH('Retirement Calculator'!A1091,'Isaac 401k'!N:N,0),0)</f>
        <v>941248.4109194153</v>
      </c>
      <c r="R1091" s="25">
        <f t="array" aca="1" ref="R1091" ca="1">INDEX('Lorri 401b'!L:L,MATCH('Retirement Calculator'!A1091,'Lorri 401b'!N:N,0),0)</f>
        <v>-20902549.520113699</v>
      </c>
      <c r="S1091" s="25">
        <f t="shared" ca="1" si="1047"/>
        <v>-19961301.109194282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3525.4531757812501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7820.4732791855868</v>
      </c>
      <c r="K1092" s="25">
        <f t="shared" si="1044"/>
        <v>20171.771259384055</v>
      </c>
      <c r="L1092" s="25"/>
      <c r="N1092" s="25">
        <f>'Combined Retirement'!$C$18/12</f>
        <v>39153.069999999992</v>
      </c>
      <c r="O1092" s="25">
        <f t="shared" si="1045"/>
        <v>11160.82546143035</v>
      </c>
      <c r="P1092" s="25">
        <f t="shared" si="1046"/>
        <v>27992.244538569641</v>
      </c>
      <c r="Q1092" s="25">
        <f t="array" aca="1" ref="Q1092" ca="1">INDEX('Isaac 401k'!L:L,MATCH('Retirement Calculator'!A1092,'Isaac 401k'!N:N,0),0)</f>
        <v>937317.22071373067</v>
      </c>
      <c r="R1092" s="25">
        <f t="array" aca="1" ref="R1092" ca="1">INDEX('Lorri 401b'!L:L,MATCH('Retirement Calculator'!A1092,'Lorri 401b'!N:N,0),0)</f>
        <v>-21009899.296753801</v>
      </c>
      <c r="S1092" s="25">
        <f t="shared" ca="1" si="1047"/>
        <v>-20072582.076040071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3525.4531757812501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7820.4732791855868</v>
      </c>
      <c r="K1093" s="25">
        <f t="shared" si="1044"/>
        <v>20171.771259384055</v>
      </c>
      <c r="L1093" s="25"/>
      <c r="N1093" s="25">
        <f>'Combined Retirement'!$C$18/12</f>
        <v>39153.069999999992</v>
      </c>
      <c r="O1093" s="25">
        <f t="shared" si="1045"/>
        <v>11160.82546143035</v>
      </c>
      <c r="P1093" s="25">
        <f t="shared" si="1046"/>
        <v>27992.244538569641</v>
      </c>
      <c r="Q1093" s="25">
        <f t="array" aca="1" ref="Q1093" ca="1">INDEX('Isaac 401k'!L:L,MATCH('Retirement Calculator'!A1093,'Isaac 401k'!N:N,0),0)</f>
        <v>933369.65054885566</v>
      </c>
      <c r="R1093" s="25">
        <f t="array" aca="1" ref="R1093" ca="1">INDEX('Lorri 401b'!L:L,MATCH('Retirement Calculator'!A1093,'Lorri 401b'!N:N,0),0)</f>
        <v>-21117696.364129905</v>
      </c>
      <c r="S1093" s="25">
        <f t="shared" ca="1" si="1047"/>
        <v>-20184326.713581048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3525.4531757812501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7820.4732791855868</v>
      </c>
      <c r="K1094" s="25">
        <f t="shared" si="1044"/>
        <v>20171.771259384055</v>
      </c>
      <c r="L1094" s="25"/>
      <c r="N1094" s="25">
        <f>'Combined Retirement'!$C$18/12</f>
        <v>39153.069999999992</v>
      </c>
      <c r="O1094" s="25">
        <f t="shared" si="1045"/>
        <v>11160.82546143035</v>
      </c>
      <c r="P1094" s="25">
        <f t="shared" si="1046"/>
        <v>27992.244538569641</v>
      </c>
      <c r="Q1094" s="25">
        <f t="array" aca="1" ref="Q1094" ca="1">INDEX('Isaac 401k'!L:L,MATCH('Retirement Calculator'!A1094,'Isaac 401k'!N:N,0),0)</f>
        <v>929405.63217496034</v>
      </c>
      <c r="R1094" s="25">
        <f t="array" aca="1" ref="R1094" ca="1">INDEX('Lorri 401b'!L:L,MATCH('Retirement Calculator'!A1094,'Lorri 401b'!N:N,0),0)</f>
        <v>-21225942.585953411</v>
      </c>
      <c r="S1094" s="25">
        <f t="shared" ca="1" si="1047"/>
        <v>-20296536.953778449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3525.4531757812501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7820.4732791855868</v>
      </c>
      <c r="K1095" s="25">
        <f t="shared" si="1044"/>
        <v>20171.771259384055</v>
      </c>
      <c r="L1095" s="25"/>
      <c r="N1095" s="25">
        <f>'Combined Retirement'!$C$18/12</f>
        <v>39153.069999999992</v>
      </c>
      <c r="O1095" s="25">
        <f t="shared" si="1045"/>
        <v>11160.82546143035</v>
      </c>
      <c r="P1095" s="25">
        <f t="shared" si="1046"/>
        <v>27992.244538569641</v>
      </c>
      <c r="Q1095" s="25">
        <f t="array" aca="1" ref="Q1095" ca="1">INDEX('Isaac 401k'!L:L,MATCH('Retirement Calculator'!A1095,'Isaac 401k'!N:N,0),0)</f>
        <v>925425.09705784044</v>
      </c>
      <c r="R1095" s="25">
        <f t="array" aca="1" ref="R1095" ca="1">INDEX('Lorri 401b'!L:L,MATCH('Retirement Calculator'!A1095,'Lorri 401b'!N:N,0),0)</f>
        <v>-21334639.833701178</v>
      </c>
      <c r="S1095" s="25">
        <f t="shared" ca="1" si="1047"/>
        <v>-20409214.736643337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3525.4531757812501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7820.4732791855868</v>
      </c>
      <c r="K1096" s="25">
        <f t="shared" si="1044"/>
        <v>20171.771259384055</v>
      </c>
      <c r="L1096" s="25"/>
      <c r="N1096" s="25">
        <f>'Combined Retirement'!$C$18/12</f>
        <v>39153.069999999992</v>
      </c>
      <c r="O1096" s="25">
        <f t="shared" si="1045"/>
        <v>11160.82546143035</v>
      </c>
      <c r="P1096" s="25">
        <f t="shared" si="1046"/>
        <v>27992.244538569641</v>
      </c>
      <c r="Q1096" s="25">
        <f t="array" aca="1" ref="Q1096" ca="1">INDEX('Isaac 401k'!L:L,MATCH('Retirement Calculator'!A1096,'Isaac 401k'!N:N,0),0)</f>
        <v>921427.97637773259</v>
      </c>
      <c r="R1096" s="25">
        <f t="array" aca="1" ref="R1096" ca="1">INDEX('Lorri 401b'!L:L,MATCH('Retirement Calculator'!A1096,'Lorri 401b'!N:N,0),0)</f>
        <v>-21443789.986647896</v>
      </c>
      <c r="S1096" s="25">
        <f t="shared" ca="1" si="1047"/>
        <v>-20522362.010270163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3525.4531757812501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7820.4732791855868</v>
      </c>
      <c r="K1097" s="25">
        <f t="shared" si="1044"/>
        <v>20171.771259384055</v>
      </c>
      <c r="L1097" s="25"/>
      <c r="N1097" s="25">
        <f>'Combined Retirement'!$C$18/12</f>
        <v>39153.069999999992</v>
      </c>
      <c r="O1097" s="25">
        <f t="shared" si="1045"/>
        <v>11160.82546143035</v>
      </c>
      <c r="P1097" s="25">
        <f t="shared" si="1046"/>
        <v>27992.244538569641</v>
      </c>
      <c r="Q1097" s="25">
        <f t="array" aca="1" ref="Q1097" ca="1">INDEX('Isaac 401k'!L:L,MATCH('Retirement Calculator'!A1097,'Isaac 401k'!N:N,0),0)</f>
        <v>917414.20102812431</v>
      </c>
      <c r="R1097" s="25">
        <f t="array" aca="1" ref="R1097" ca="1">INDEX('Lorri 401b'!L:L,MATCH('Retirement Calculator'!A1097,'Lorri 401b'!N:N,0),0)</f>
        <v>-21553394.93189856</v>
      </c>
      <c r="S1097" s="25">
        <f t="shared" ca="1" si="1047"/>
        <v>-20635980.730870437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3525.4531757812501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7820.4732791855868</v>
      </c>
      <c r="K1098" s="25">
        <f t="shared" si="1044"/>
        <v>20171.771259384055</v>
      </c>
      <c r="L1098" s="25"/>
      <c r="N1098" s="25">
        <f>'Combined Retirement'!$C$18/12</f>
        <v>39153.069999999992</v>
      </c>
      <c r="O1098" s="25">
        <f t="shared" si="1045"/>
        <v>11160.82546143035</v>
      </c>
      <c r="P1098" s="25">
        <f t="shared" si="1046"/>
        <v>27992.244538569641</v>
      </c>
      <c r="Q1098" s="25">
        <f t="array" aca="1" ref="Q1098" ca="1">INDEX('Isaac 401k'!L:L,MATCH('Retirement Calculator'!A1098,'Isaac 401k'!N:N,0),0)</f>
        <v>913383.70161455928</v>
      </c>
      <c r="R1098" s="25">
        <f t="array" aca="1" ref="R1098" ca="1">INDEX('Lorri 401b'!L:L,MATCH('Retirement Calculator'!A1098,'Lorri 401b'!N:N,0),0)</f>
        <v>-21663456.564421102</v>
      </c>
      <c r="S1098" s="25">
        <f t="shared" ca="1" si="1047"/>
        <v>-20750072.862806544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3525.4531757812501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7820.4732791855868</v>
      </c>
      <c r="K1099" s="25">
        <f t="shared" si="1044"/>
        <v>20171.771259384055</v>
      </c>
      <c r="L1099" s="25"/>
      <c r="N1099" s="25">
        <f>'Combined Retirement'!$C$18/12</f>
        <v>39153.069999999992</v>
      </c>
      <c r="O1099" s="25">
        <f t="shared" si="1045"/>
        <v>11160.82546143035</v>
      </c>
      <c r="P1099" s="25">
        <f t="shared" si="1046"/>
        <v>27992.244538569641</v>
      </c>
      <c r="Q1099" s="25">
        <f t="array" aca="1" ref="Q1099" ca="1">INDEX('Isaac 401k'!L:L,MATCH('Retirement Calculator'!A1099,'Isaac 401k'!N:N,0),0)</f>
        <v>909336.40845343773</v>
      </c>
      <c r="R1099" s="25">
        <f t="array" aca="1" ref="R1099" ca="1">INDEX('Lorri 401b'!L:L,MATCH('Retirement Calculator'!A1099,'Lorri 401b'!N:N,0),0)</f>
        <v>-21773976.787079152</v>
      </c>
      <c r="S1099" s="25">
        <f t="shared" ca="1" si="1047"/>
        <v>-20864640.378625713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3525.4531757812501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7820.4732791855868</v>
      </c>
      <c r="K1100" s="25">
        <f t="shared" si="1044"/>
        <v>20171.771259384055</v>
      </c>
      <c r="L1100" s="25"/>
      <c r="N1100" s="25">
        <f>'Combined Retirement'!$C$18/12</f>
        <v>39153.069999999992</v>
      </c>
      <c r="O1100" s="25">
        <f t="shared" si="1045"/>
        <v>11160.82546143035</v>
      </c>
      <c r="P1100" s="25">
        <f t="shared" si="1046"/>
        <v>27992.244538569641</v>
      </c>
      <c r="Q1100" s="25">
        <f t="array" aca="1" ref="Q1100" ca="1">INDEX('Isaac 401k'!L:L,MATCH('Retirement Calculator'!A1100,'Isaac 401k'!N:N,0),0)</f>
        <v>905272.2515708115</v>
      </c>
      <c r="R1100" s="25">
        <f t="array" aca="1" ref="R1100" ca="1">INDEX('Lorri 401b'!L:L,MATCH('Retirement Calculator'!A1100,'Lorri 401b'!N:N,0),0)</f>
        <v>-21884957.510664944</v>
      </c>
      <c r="S1100" s="25">
        <f t="shared" ca="1" si="1047"/>
        <v>-20979685.259094134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3525.4531757812501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7820.4732791855868</v>
      </c>
      <c r="K1101" s="25">
        <f t="shared" si="1044"/>
        <v>20171.771259384055</v>
      </c>
      <c r="L1101" s="25"/>
      <c r="N1101" s="25">
        <f>'Combined Retirement'!$C$18/12</f>
        <v>39153.069999999992</v>
      </c>
      <c r="O1101" s="25">
        <f t="shared" si="1045"/>
        <v>11160.82546143035</v>
      </c>
      <c r="P1101" s="25">
        <f t="shared" si="1046"/>
        <v>27992.244538569641</v>
      </c>
      <c r="Q1101" s="25">
        <f t="array" aca="1" ref="Q1101" ca="1">INDEX('Isaac 401k'!L:L,MATCH('Retirement Calculator'!A1101,'Isaac 401k'!N:N,0),0)</f>
        <v>901191.16070117429</v>
      </c>
      <c r="R1101" s="25">
        <f t="array" aca="1" ref="R1101" ca="1">INDEX('Lorri 401b'!L:L,MATCH('Retirement Calculator'!A1101,'Lorri 401b'!N:N,0),0)</f>
        <v>-21996400.653932344</v>
      </c>
      <c r="S1101" s="25">
        <f t="shared" ca="1" si="1047"/>
        <v>-21095209.49323117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3525.4531757812501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7820.4732791855868</v>
      </c>
      <c r="K1102" s="25">
        <f t="shared" si="1044"/>
        <v>20171.771259384055</v>
      </c>
      <c r="L1102" s="25"/>
      <c r="N1102" s="25">
        <f>'Combined Retirement'!$C$18/12</f>
        <v>39153.069999999992</v>
      </c>
      <c r="O1102" s="25">
        <f t="shared" si="1045"/>
        <v>11160.82546143035</v>
      </c>
      <c r="P1102" s="25">
        <f t="shared" si="1046"/>
        <v>27992.244538569641</v>
      </c>
      <c r="Q1102" s="25">
        <f t="array" aca="1" ref="Q1102" ca="1">INDEX('Isaac 401k'!L:L,MATCH('Retirement Calculator'!A1102,'Isaac 401k'!N:N,0),0)</f>
        <v>897093.06528624694</v>
      </c>
      <c r="R1102" s="25">
        <f t="array" aca="1" ref="R1102" ca="1">INDEX('Lorri 401b'!L:L,MATCH('Retirement Calculator'!A1102,'Lorri 401b'!N:N,0),0)</f>
        <v>-22108308.143630024</v>
      </c>
      <c r="S1102" s="25">
        <f t="shared" ca="1" si="1047"/>
        <v>-21211215.078343779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3525.4531757812501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7820.4732791855868</v>
      </c>
      <c r="K1103" s="25">
        <f t="shared" si="1044"/>
        <v>20171.771259384055</v>
      </c>
      <c r="L1103" s="25"/>
      <c r="N1103" s="25">
        <f>'Combined Retirement'!$C$18/12</f>
        <v>39153.069999999992</v>
      </c>
      <c r="O1103" s="25">
        <f t="shared" si="1045"/>
        <v>11160.82546143035</v>
      </c>
      <c r="P1103" s="25">
        <f t="shared" si="1046"/>
        <v>27992.244538569641</v>
      </c>
      <c r="Q1103" s="25">
        <f t="array" aca="1" ref="Q1103" ca="1">INDEX('Isaac 401k'!L:L,MATCH('Retirement Calculator'!A1103,'Isaac 401k'!N:N,0),0)</f>
        <v>892977.89447375748</v>
      </c>
      <c r="R1103" s="25">
        <f t="array" aca="1" ref="R1103" ca="1">INDEX('Lorri 401b'!L:L,MATCH('Retirement Calculator'!A1103,'Lorri 401b'!N:N,0),0)</f>
        <v>-22220681.914534777</v>
      </c>
      <c r="S1103" s="25">
        <f t="shared" ca="1" si="1047"/>
        <v>-21327704.02006102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3525.4531757812501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7820.4732791855868</v>
      </c>
      <c r="K1104" s="25">
        <f t="shared" si="1044"/>
        <v>20171.771259384055</v>
      </c>
      <c r="L1104" s="25"/>
      <c r="N1104" s="25">
        <f>'Combined Retirement'!$C$18/12</f>
        <v>39153.069999999992</v>
      </c>
      <c r="O1104" s="25">
        <f t="shared" si="1045"/>
        <v>11160.82546143035</v>
      </c>
      <c r="P1104" s="25">
        <f t="shared" si="1046"/>
        <v>27992.244538569641</v>
      </c>
      <c r="Q1104" s="25">
        <f t="array" aca="1" ref="Q1104" ca="1">INDEX('Isaac 401k'!L:L,MATCH('Retirement Calculator'!A1104,'Isaac 401k'!N:N,0),0)</f>
        <v>888845.57711621595</v>
      </c>
      <c r="R1104" s="25">
        <f t="array" aca="1" ref="R1104" ca="1">INDEX('Lorri 401b'!L:L,MATCH('Retirement Calculator'!A1104,'Lorri 401b'!N:N,0),0)</f>
        <v>-22333523.909484968</v>
      </c>
      <c r="S1104" s="25">
        <f t="shared" ca="1" si="1047"/>
        <v>-21444678.33236875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3525.4531757812501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7820.4732791855868</v>
      </c>
      <c r="K1105" s="25">
        <f t="shared" si="1044"/>
        <v>20171.771259384055</v>
      </c>
      <c r="L1105" s="25"/>
      <c r="N1105" s="25">
        <f>'Combined Retirement'!$C$18/12</f>
        <v>39153.069999999992</v>
      </c>
      <c r="O1105" s="25">
        <f t="shared" si="1045"/>
        <v>11160.82546143035</v>
      </c>
      <c r="P1105" s="25">
        <f t="shared" si="1046"/>
        <v>27992.244538569641</v>
      </c>
      <c r="Q1105" s="25">
        <f t="array" aca="1" ref="Q1105" ca="1">INDEX('Isaac 401k'!L:L,MATCH('Retirement Calculator'!A1105,'Isaac 401k'!N:N,0),0)</f>
        <v>884696.04176968464</v>
      </c>
      <c r="R1105" s="25">
        <f t="array" aca="1" ref="R1105" ca="1">INDEX('Lorri 401b'!L:L,MATCH('Retirement Calculator'!A1105,'Lorri 401b'!N:N,0),0)</f>
        <v>-22446836.079414118</v>
      </c>
      <c r="S1105" s="25">
        <f t="shared" ca="1" si="1047"/>
        <v>-21562140.037644435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3525.4531757812501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7820.4732791855868</v>
      </c>
      <c r="K1106" s="25">
        <f t="shared" si="1044"/>
        <v>20171.771259384055</v>
      </c>
      <c r="L1106" s="25"/>
      <c r="N1106" s="25">
        <f>'Combined Retirement'!$C$18/12</f>
        <v>39153.069999999992</v>
      </c>
      <c r="O1106" s="25">
        <f t="shared" si="1045"/>
        <v>11160.82546143035</v>
      </c>
      <c r="P1106" s="25">
        <f t="shared" si="1046"/>
        <v>27992.244538569641</v>
      </c>
      <c r="Q1106" s="25">
        <f t="array" aca="1" ref="Q1106" ca="1">INDEX('Isaac 401k'!L:L,MATCH('Retirement Calculator'!A1106,'Isaac 401k'!N:N,0),0)</f>
        <v>880529.21669254277</v>
      </c>
      <c r="R1106" s="25">
        <f t="array" aca="1" ref="R1106" ca="1">INDEX('Lorri 401b'!L:L,MATCH('Retirement Calculator'!A1106,'Lorri 401b'!N:N,0),0)</f>
        <v>-22560620.383384641</v>
      </c>
      <c r="S1106" s="25">
        <f t="shared" ca="1" si="1047"/>
        <v>-21680091.166692097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3525.4531757812501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7820.4732791855868</v>
      </c>
      <c r="K1107" s="25">
        <f t="shared" si="1044"/>
        <v>20171.771259384055</v>
      </c>
      <c r="L1107" s="25"/>
      <c r="N1107" s="25">
        <f>'Combined Retirement'!$C$18/12</f>
        <v>39153.069999999992</v>
      </c>
      <c r="O1107" s="25">
        <f t="shared" si="1045"/>
        <v>11160.82546143035</v>
      </c>
      <c r="P1107" s="25">
        <f t="shared" si="1046"/>
        <v>27992.244538569641</v>
      </c>
      <c r="Q1107" s="25">
        <f t="array" aca="1" ref="Q1107" ca="1">INDEX('Isaac 401k'!L:L,MATCH('Retirement Calculator'!A1107,'Isaac 401k'!N:N,0),0)</f>
        <v>876345.02984424622</v>
      </c>
      <c r="R1107" s="25">
        <f t="array" aca="1" ref="R1107" ca="1">INDEX('Lorri 401b'!L:L,MATCH('Retirement Calculator'!A1107,'Lorri 401b'!N:N,0),0)</f>
        <v>-22674878.788621709</v>
      </c>
      <c r="S1107" s="25">
        <f t="shared" ca="1" si="1047"/>
        <v>-21798533.758777462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3525.4531757812501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7820.4732791855868</v>
      </c>
      <c r="K1108" s="25">
        <f t="shared" si="1044"/>
        <v>20171.771259384055</v>
      </c>
      <c r="L1108" s="25"/>
      <c r="N1108" s="25">
        <f>'Combined Retirement'!$C$18/12</f>
        <v>39153.069999999992</v>
      </c>
      <c r="O1108" s="25">
        <f t="shared" si="1045"/>
        <v>11160.82546143035</v>
      </c>
      <c r="P1108" s="25">
        <f t="shared" si="1046"/>
        <v>27992.244538569641</v>
      </c>
      <c r="Q1108" s="25">
        <f t="array" aca="1" ref="Q1108" ca="1">INDEX('Isaac 401k'!L:L,MATCH('Retirement Calculator'!A1108,'Isaac 401k'!N:N,0),0)</f>
        <v>872143.40888408176</v>
      </c>
      <c r="R1108" s="25">
        <f t="array" aca="1" ref="R1108" ca="1">INDEX('Lorri 401b'!L:L,MATCH('Retirement Calculator'!A1108,'Lorri 401b'!N:N,0),0)</f>
        <v>-22789613.270547263</v>
      </c>
      <c r="S1108" s="25">
        <f t="shared" ca="1" si="1047"/>
        <v>-21917469.861663181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3525.4531757812501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7820.4732791855868</v>
      </c>
      <c r="K1109" s="25">
        <f t="shared" si="1044"/>
        <v>20171.771259384055</v>
      </c>
      <c r="L1109" s="25"/>
      <c r="N1109" s="25">
        <f>'Combined Retirement'!$C$18/12</f>
        <v>39153.069999999992</v>
      </c>
      <c r="O1109" s="25">
        <f t="shared" si="1045"/>
        <v>11160.82546143035</v>
      </c>
      <c r="P1109" s="25">
        <f t="shared" si="1046"/>
        <v>27992.244538569641</v>
      </c>
      <c r="Q1109" s="25">
        <f t="array" aca="1" ref="Q1109" ca="1">INDEX('Isaac 401k'!L:L,MATCH('Retirement Calculator'!A1109,'Isaac 401k'!N:N,0),0)</f>
        <v>867924.28116991662</v>
      </c>
      <c r="R1109" s="25">
        <f t="array" aca="1" ref="R1109" ca="1">INDEX('Lorri 401b'!L:L,MATCH('Retirement Calculator'!A1109,'Lorri 401b'!N:N,0),0)</f>
        <v>-22904825.812814172</v>
      </c>
      <c r="S1109" s="25">
        <f t="shared" ca="1" si="1047"/>
        <v>-22036901.531644255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3525.4531757812501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7820.4732791855868</v>
      </c>
      <c r="K1110" s="25">
        <f t="shared" si="1044"/>
        <v>20171.771259384055</v>
      </c>
      <c r="L1110" s="25"/>
      <c r="N1110" s="25">
        <f>'Combined Retirement'!$C$18/12</f>
        <v>39153.069999999992</v>
      </c>
      <c r="O1110" s="25">
        <f t="shared" si="1045"/>
        <v>11160.82546143035</v>
      </c>
      <c r="P1110" s="25">
        <f t="shared" si="1046"/>
        <v>27992.244538569641</v>
      </c>
      <c r="Q1110" s="25">
        <f t="array" aca="1" ref="Q1110" ca="1">INDEX('Isaac 401k'!L:L,MATCH('Retirement Calculator'!A1110,'Isaac 401k'!N:N,0),0)</f>
        <v>863687.57375694241</v>
      </c>
      <c r="R1110" s="25">
        <f t="array" aca="1" ref="R1110" ca="1">INDEX('Lorri 401b'!L:L,MATCH('Retirement Calculator'!A1110,'Lorri 401b'!N:N,0),0)</f>
        <v>-23020518.407340527</v>
      </c>
      <c r="S1110" s="25">
        <f t="shared" ca="1" si="1047"/>
        <v>-22156830.833583586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3525.4531757812501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7820.4732791855868</v>
      </c>
      <c r="K1111" s="25">
        <f t="shared" si="1044"/>
        <v>20171.771259384055</v>
      </c>
      <c r="L1111" s="25"/>
      <c r="N1111" s="25">
        <f>'Combined Retirement'!$C$18/12</f>
        <v>39153.069999999992</v>
      </c>
      <c r="O1111" s="25">
        <f t="shared" si="1045"/>
        <v>11160.82546143035</v>
      </c>
      <c r="P1111" s="25">
        <f t="shared" si="1046"/>
        <v>27992.244538569641</v>
      </c>
      <c r="Q1111" s="25">
        <f t="array" aca="1" ref="Q1111" ca="1">INDEX('Isaac 401k'!L:L,MATCH('Retirement Calculator'!A1111,'Isaac 401k'!N:N,0),0)</f>
        <v>859433.21339641418</v>
      </c>
      <c r="R1111" s="25">
        <f t="array" aca="1" ref="R1111" ca="1">INDEX('Lorri 401b'!L:L,MATCH('Retirement Calculator'!A1111,'Lorri 401b'!N:N,0),0)</f>
        <v>-23136693.054344077</v>
      </c>
      <c r="S1111" s="25">
        <f t="shared" ca="1" si="1047"/>
        <v>-22277259.840947662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3525.4531757812501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7820.4732791855868</v>
      </c>
      <c r="K1112" s="25">
        <f t="shared" si="1044"/>
        <v>20171.771259384055</v>
      </c>
      <c r="L1112" s="25"/>
      <c r="N1112" s="25">
        <f>'Combined Retirement'!$C$18/12</f>
        <v>39153.069999999992</v>
      </c>
      <c r="O1112" s="25">
        <f t="shared" si="1045"/>
        <v>11160.82546143035</v>
      </c>
      <c r="P1112" s="25">
        <f t="shared" si="1046"/>
        <v>27992.244538569641</v>
      </c>
      <c r="Q1112" s="25">
        <f t="array" aca="1" ref="Q1112" ca="1">INDEX('Isaac 401k'!L:L,MATCH('Retirement Calculator'!A1112,'Isaac 401k'!N:N,0),0)</f>
        <v>855161.12653438374</v>
      </c>
      <c r="R1112" s="25">
        <f t="array" aca="1" ref="R1112" ca="1">INDEX('Lorri 401b'!L:L,MATCH('Retirement Calculator'!A1112,'Lorri 401b'!N:N,0),0)</f>
        <v>-23253351.762376808</v>
      </c>
      <c r="S1112" s="25">
        <f t="shared" ca="1" si="1047"/>
        <v>-22398190.635842424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3525.4531757812501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7820.4732791855868</v>
      </c>
      <c r="K1113" s="25">
        <f t="shared" si="1044"/>
        <v>20171.771259384055</v>
      </c>
      <c r="L1113" s="25"/>
      <c r="N1113" s="25">
        <f>'Combined Retirement'!$C$18/12</f>
        <v>39153.069999999992</v>
      </c>
      <c r="O1113" s="25">
        <f t="shared" si="1045"/>
        <v>11160.82546143035</v>
      </c>
      <c r="P1113" s="25">
        <f t="shared" si="1046"/>
        <v>27992.244538569641</v>
      </c>
      <c r="Q1113" s="25">
        <f t="array" aca="1" ref="Q1113" ca="1">INDEX('Isaac 401k'!L:L,MATCH('Retirement Calculator'!A1113,'Isaac 401k'!N:N,0),0)</f>
        <v>850871.23931042815</v>
      </c>
      <c r="R1113" s="25">
        <f t="array" aca="1" ref="R1113" ca="1">INDEX('Lorri 401b'!L:L,MATCH('Retirement Calculator'!A1113,'Lorri 401b'!N:N,0),0)</f>
        <v>-23370496.548359673</v>
      </c>
      <c r="S1113" s="25">
        <f t="shared" ca="1" si="1047"/>
        <v>-22519625.309049245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3525.4531757812501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7820.4732791855868</v>
      </c>
      <c r="K1114" s="25">
        <f t="shared" si="1044"/>
        <v>20171.771259384055</v>
      </c>
      <c r="L1114" s="25"/>
      <c r="N1114" s="25">
        <f>'Combined Retirement'!$C$18/12</f>
        <v>39153.069999999992</v>
      </c>
      <c r="O1114" s="25">
        <f t="shared" si="1045"/>
        <v>11160.82546143035</v>
      </c>
      <c r="P1114" s="25">
        <f t="shared" si="1046"/>
        <v>27992.244538569641</v>
      </c>
      <c r="Q1114" s="25">
        <f t="array" aca="1" ref="Q1114" ca="1">INDEX('Isaac 401k'!L:L,MATCH('Retirement Calculator'!A1114,'Isaac 401k'!N:N,0),0)</f>
        <v>846563.47755637276</v>
      </c>
      <c r="R1114" s="25">
        <f t="array" aca="1" ref="R1114" ca="1">INDEX('Lorri 401b'!L:L,MATCH('Retirement Calculator'!A1114,'Lorri 401b'!N:N,0),0)</f>
        <v>-23488129.43761747</v>
      </c>
      <c r="S1114" s="25">
        <f t="shared" ca="1" si="1047"/>
        <v>-22641565.960061096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3525.4531757812501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7820.4732791855868</v>
      </c>
      <c r="K1115" s="25">
        <f t="shared" si="1044"/>
        <v>20171.771259384055</v>
      </c>
      <c r="L1115" s="25"/>
      <c r="N1115" s="25">
        <f>'Combined Retirement'!$C$18/12</f>
        <v>39153.069999999992</v>
      </c>
      <c r="O1115" s="25">
        <f t="shared" si="1045"/>
        <v>11160.82546143035</v>
      </c>
      <c r="P1115" s="25">
        <f t="shared" si="1046"/>
        <v>27992.244538569641</v>
      </c>
      <c r="Q1115" s="25">
        <f t="array" aca="1" ref="Q1115" ca="1">INDEX('Isaac 401k'!L:L,MATCH('Retirement Calculator'!A1115,'Isaac 401k'!N:N,0),0)</f>
        <v>842237.76679500879</v>
      </c>
      <c r="R1115" s="25">
        <f t="array" aca="1" ref="R1115" ca="1">INDEX('Lorri 401b'!L:L,MATCH('Retirement Calculator'!A1115,'Lorri 401b'!N:N,0),0)</f>
        <v>-23606252.463913839</v>
      </c>
      <c r="S1115" s="25">
        <f t="shared" ca="1" si="1047"/>
        <v>-22764014.69711883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3525.4531757812501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7820.4732791855868</v>
      </c>
      <c r="K1116" s="25">
        <f t="shared" si="1044"/>
        <v>20171.771259384055</v>
      </c>
      <c r="L1116" s="25"/>
      <c r="N1116" s="25">
        <f>'Combined Retirement'!$C$18/12</f>
        <v>39153.069999999992</v>
      </c>
      <c r="O1116" s="25">
        <f t="shared" si="1045"/>
        <v>11160.82546143035</v>
      </c>
      <c r="P1116" s="25">
        <f t="shared" si="1046"/>
        <v>27992.244538569641</v>
      </c>
      <c r="Q1116" s="25">
        <f t="array" aca="1" ref="Q1116" ca="1">INDEX('Isaac 401k'!L:L,MATCH('Retirement Calculator'!A1116,'Isaac 401k'!N:N,0),0)</f>
        <v>837894.03223880578</v>
      </c>
      <c r="R1116" s="25">
        <f t="array" aca="1" ref="R1116" ca="1">INDEX('Lorri 401b'!L:L,MATCH('Retirement Calculator'!A1116,'Lorri 401b'!N:N,0),0)</f>
        <v>-23724867.669486444</v>
      </c>
      <c r="S1116" s="25">
        <f t="shared" ca="1" si="1047"/>
        <v>-22886973.637247637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3525.4531757812501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7820.4732791855868</v>
      </c>
      <c r="K1117" s="25">
        <f t="shared" si="1044"/>
        <v>20171.771259384055</v>
      </c>
      <c r="L1117" s="25"/>
      <c r="N1117" s="25">
        <f>'Combined Retirement'!$C$18/12</f>
        <v>39153.069999999992</v>
      </c>
      <c r="O1117" s="25">
        <f t="shared" si="1045"/>
        <v>11160.82546143035</v>
      </c>
      <c r="P1117" s="25">
        <f t="shared" si="1046"/>
        <v>27992.244538569641</v>
      </c>
      <c r="Q1117" s="25">
        <f t="array" aca="1" ref="Q1117" ca="1">INDEX('Isaac 401k'!L:L,MATCH('Retirement Calculator'!A1117,'Isaac 401k'!N:N,0),0)</f>
        <v>833532.19878861855</v>
      </c>
      <c r="R1117" s="25">
        <f t="array" aca="1" ref="R1117" ca="1">INDEX('Lorri 401b'!L:L,MATCH('Retirement Calculator'!A1117,'Lorri 401b'!N:N,0),0)</f>
        <v>-23843977.105082266</v>
      </c>
      <c r="S1117" s="25">
        <f t="shared" ca="1" si="1047"/>
        <v>-23010444.906293649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3525.4531757812501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7820.4732791855868</v>
      </c>
      <c r="K1118" s="25">
        <f t="shared" si="1044"/>
        <v>20171.771259384055</v>
      </c>
      <c r="L1118" s="25"/>
      <c r="N1118" s="25">
        <f>'Combined Retirement'!$C$18/12</f>
        <v>39153.069999999992</v>
      </c>
      <c r="O1118" s="25">
        <f t="shared" si="1045"/>
        <v>11160.82546143035</v>
      </c>
      <c r="P1118" s="25">
        <f t="shared" si="1046"/>
        <v>27992.244538569641</v>
      </c>
      <c r="Q1118" s="25">
        <f t="array" aca="1" ref="Q1118" ca="1">INDEX('Isaac 401k'!L:L,MATCH('Retirement Calculator'!A1118,'Isaac 401k'!N:N,0),0)</f>
        <v>829152.19103238895</v>
      </c>
      <c r="R1118" s="25">
        <f t="array" aca="1" ref="R1118" ca="1">INDEX('Lorri 401b'!L:L,MATCH('Retirement Calculator'!A1118,'Lorri 401b'!N:N,0),0)</f>
        <v>-23963582.829993073</v>
      </c>
      <c r="S1118" s="25">
        <f t="shared" ca="1" si="1047"/>
        <v>-23134430.638960686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3525.4531757812501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7820.4732791855868</v>
      </c>
      <c r="K1119" s="25">
        <f t="shared" si="1044"/>
        <v>20171.771259384055</v>
      </c>
      <c r="L1119" s="25"/>
      <c r="N1119" s="25">
        <f>'Combined Retirement'!$C$18/12</f>
        <v>39153.069999999992</v>
      </c>
      <c r="O1119" s="25">
        <f t="shared" si="1045"/>
        <v>11160.82546143035</v>
      </c>
      <c r="P1119" s="25">
        <f t="shared" si="1046"/>
        <v>27992.244538569641</v>
      </c>
      <c r="Q1119" s="25">
        <f t="array" aca="1" ref="Q1119" ca="1">INDEX('Isaac 401k'!L:L,MATCH('Retirement Calculator'!A1119,'Isaac 401k'!N:N,0),0)</f>
        <v>824753.93324384175</v>
      </c>
      <c r="R1119" s="25">
        <f t="array" aca="1" ref="R1119" ca="1">INDEX('Lorri 401b'!L:L,MATCH('Retirement Calculator'!A1119,'Lorri 401b'!N:N,0),0)</f>
        <v>-24083686.912091006</v>
      </c>
      <c r="S1119" s="25">
        <f t="shared" ca="1" si="1047"/>
        <v>-23258932.978847165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3525.4531757812501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7820.4732791855868</v>
      </c>
      <c r="K1120" s="25">
        <f t="shared" si="1044"/>
        <v>20171.771259384055</v>
      </c>
      <c r="L1120" s="25"/>
      <c r="N1120" s="25">
        <f>'Combined Retirement'!$C$18/12</f>
        <v>39153.069999999992</v>
      </c>
      <c r="O1120" s="25">
        <f t="shared" si="1045"/>
        <v>11160.82546143035</v>
      </c>
      <c r="P1120" s="25">
        <f t="shared" si="1046"/>
        <v>27992.244538569641</v>
      </c>
      <c r="Q1120" s="25">
        <f t="array" aca="1" ref="Q1120" ca="1">INDEX('Isaac 401k'!L:L,MATCH('Retirement Calculator'!A1120,'Isaac 401k'!N:N,0),0)</f>
        <v>820337.34938117559</v>
      </c>
      <c r="R1120" s="25">
        <f t="array" aca="1" ref="R1120" ca="1">INDEX('Lorri 401b'!L:L,MATCH('Retirement Calculator'!A1120,'Lorri 401b'!N:N,0),0)</f>
        <v>-24204291.427864347</v>
      </c>
      <c r="S1120" s="25">
        <f t="shared" ca="1" si="1047"/>
        <v>-23383954.078483172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3525.4531757812501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7820.4732791855868</v>
      </c>
      <c r="K1121" s="25">
        <f t="shared" si="1044"/>
        <v>20171.771259384055</v>
      </c>
      <c r="L1121" s="25"/>
      <c r="N1121" s="25">
        <f>'Combined Retirement'!$C$18/12</f>
        <v>39153.069999999992</v>
      </c>
      <c r="O1121" s="25">
        <f t="shared" si="1045"/>
        <v>11160.82546143035</v>
      </c>
      <c r="P1121" s="25">
        <f t="shared" si="1046"/>
        <v>27992.244538569641</v>
      </c>
      <c r="Q1121" s="25">
        <f t="array" aca="1" ref="Q1121" ca="1">INDEX('Isaac 401k'!L:L,MATCH('Retirement Calculator'!A1121,'Isaac 401k'!N:N,0),0)</f>
        <v>815902.36308574828</v>
      </c>
      <c r="R1121" s="25">
        <f t="array" aca="1" ref="R1121" ca="1">INDEX('Lorri 401b'!L:L,MATCH('Retirement Calculator'!A1121,'Lorri 401b'!N:N,0),0)</f>
        <v>-24325398.46245341</v>
      </c>
      <c r="S1121" s="25">
        <f t="shared" ca="1" si="1047"/>
        <v>-23509496.099367663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3525.4531757812501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7820.4732791855868</v>
      </c>
      <c r="K1122" s="25">
        <f t="shared" si="1044"/>
        <v>20171.771259384055</v>
      </c>
      <c r="L1122" s="25"/>
      <c r="N1122" s="25">
        <f>'Combined Retirement'!$C$18/12</f>
        <v>39153.069999999992</v>
      </c>
      <c r="O1122" s="25">
        <f t="shared" si="1045"/>
        <v>11160.82546143035</v>
      </c>
      <c r="P1122" s="25">
        <f t="shared" si="1046"/>
        <v>27992.244538569641</v>
      </c>
      <c r="Q1122" s="25">
        <f t="array" aca="1" ref="Q1122" ca="1">INDEX('Isaac 401k'!L:L,MATCH('Retirement Calculator'!A1122,'Isaac 401k'!N:N,0),0)</f>
        <v>811448.89768075675</v>
      </c>
      <c r="R1122" s="25">
        <f t="array" aca="1" ref="R1122" ca="1">INDEX('Lorri 401b'!L:L,MATCH('Retirement Calculator'!A1122,'Lorri 401b'!N:N,0),0)</f>
        <v>-24447010.109686594</v>
      </c>
      <c r="S1122" s="25">
        <f t="shared" ca="1" si="1047"/>
        <v>-23635561.212005839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3525.4531757812501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7820.4732791855868</v>
      </c>
      <c r="K1123" s="25">
        <f t="shared" si="1044"/>
        <v>20171.771259384055</v>
      </c>
      <c r="L1123" s="25"/>
      <c r="N1123" s="25">
        <f>'Combined Retirement'!$C$18/12</f>
        <v>39153.069999999992</v>
      </c>
      <c r="O1123" s="25">
        <f t="shared" si="1045"/>
        <v>11160.82546143035</v>
      </c>
      <c r="P1123" s="25">
        <f t="shared" si="1046"/>
        <v>27992.244538569641</v>
      </c>
      <c r="Q1123" s="25">
        <f t="array" aca="1" ref="Q1123" ca="1">INDEX('Isaac 401k'!L:L,MATCH('Retirement Calculator'!A1123,'Isaac 401k'!N:N,0),0)</f>
        <v>806976.876169911</v>
      </c>
      <c r="R1123" s="25">
        <f t="array" aca="1" ref="R1123" ca="1">INDEX('Lorri 401b'!L:L,MATCH('Retirement Calculator'!A1123,'Lorri 401b'!N:N,0),0)</f>
        <v>-24569128.472116586</v>
      </c>
      <c r="S1123" s="25">
        <f t="shared" ca="1" si="1047"/>
        <v>-23762151.595946673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3525.4531757812501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7820.4732791855868</v>
      </c>
      <c r="K1124" s="25">
        <f t="shared" si="1044"/>
        <v>20171.771259384055</v>
      </c>
      <c r="L1124" s="25"/>
      <c r="N1124" s="25">
        <f>'Combined Retirement'!$C$18/12</f>
        <v>39153.069999999992</v>
      </c>
      <c r="O1124" s="25">
        <f t="shared" si="1045"/>
        <v>11160.82546143035</v>
      </c>
      <c r="P1124" s="25">
        <f t="shared" si="1046"/>
        <v>27992.244538569641</v>
      </c>
      <c r="Q1124" s="25">
        <f t="array" aca="1" ref="Q1124" ca="1">INDEX('Isaac 401k'!L:L,MATCH('Retirement Calculator'!A1124,'Isaac 401k'!N:N,0),0)</f>
        <v>802486.22123610345</v>
      </c>
      <c r="R1124" s="25">
        <f t="array" aca="1" ref="R1124" ca="1">INDEX('Lorri 401b'!L:L,MATCH('Retirement Calculator'!A1124,'Lorri 401b'!N:N,0),0)</f>
        <v>-24691755.661056701</v>
      </c>
      <c r="S1124" s="25">
        <f t="shared" ca="1" si="1047"/>
        <v>-23889269.439820599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3525.4531757812501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7820.4732791855868</v>
      </c>
      <c r="K1125" s="25">
        <f t="shared" si="1044"/>
        <v>20171.771259384055</v>
      </c>
      <c r="L1125" s="25"/>
      <c r="N1125" s="25">
        <f>'Combined Retirement'!$C$18/12</f>
        <v>39153.069999999992</v>
      </c>
      <c r="O1125" s="25">
        <f t="shared" si="1045"/>
        <v>11160.82546143035</v>
      </c>
      <c r="P1125" s="25">
        <f t="shared" si="1046"/>
        <v>27992.244538569641</v>
      </c>
      <c r="Q1125" s="25">
        <f t="array" aca="1" ref="Q1125" ca="1">INDEX('Isaac 401k'!L:L,MATCH('Retirement Calculator'!A1125,'Isaac 401k'!N:N,0),0)</f>
        <v>797976.85524007166</v>
      </c>
      <c r="R1125" s="25">
        <f t="array" aca="1" ref="R1125" ca="1">INDEX('Lorri 401b'!L:L,MATCH('Retirement Calculator'!A1125,'Lorri 401b'!N:N,0),0)</f>
        <v>-24814893.7966174</v>
      </c>
      <c r="S1125" s="25">
        <f t="shared" ca="1" si="1047"/>
        <v>-24016916.941377327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3525.4531757812501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7820.4732791855868</v>
      </c>
      <c r="K1126" s="25">
        <f t="shared" si="1044"/>
        <v>20171.771259384055</v>
      </c>
      <c r="L1126" s="25"/>
      <c r="N1126" s="25">
        <f>'Combined Retirement'!$C$18/12</f>
        <v>39153.069999999992</v>
      </c>
      <c r="O1126" s="25">
        <f t="shared" si="1045"/>
        <v>11160.82546143035</v>
      </c>
      <c r="P1126" s="25">
        <f t="shared" si="1046"/>
        <v>27992.244538569641</v>
      </c>
      <c r="Q1126" s="25">
        <f t="array" aca="1" ref="Q1126" ca="1">INDEX('Isaac 401k'!L:L,MATCH('Retirement Calculator'!A1126,'Isaac 401k'!N:N,0),0)</f>
        <v>793448.70021905645</v>
      </c>
      <c r="R1126" s="25">
        <f t="array" aca="1" ref="R1126" ca="1">INDEX('Lorri 401b'!L:L,MATCH('Retirement Calculator'!A1126,'Lorri 401b'!N:N,0),0)</f>
        <v>-24938545.007742934</v>
      </c>
      <c r="S1126" s="25">
        <f t="shared" ca="1" si="1047"/>
        <v>-24145096.307523876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3525.4531757812501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7820.4732791855868</v>
      </c>
      <c r="K1127" s="25">
        <f t="shared" si="1044"/>
        <v>20171.771259384055</v>
      </c>
      <c r="L1127" s="25"/>
      <c r="N1127" s="25">
        <f>'Combined Retirement'!$C$18/12</f>
        <v>39153.069999999992</v>
      </c>
      <c r="O1127" s="25">
        <f t="shared" si="1045"/>
        <v>11160.82546143035</v>
      </c>
      <c r="P1127" s="25">
        <f t="shared" si="1046"/>
        <v>27992.244538569641</v>
      </c>
      <c r="Q1127" s="25">
        <f t="array" aca="1" ref="Q1127" ca="1">INDEX('Isaac 401k'!L:L,MATCH('Retirement Calculator'!A1127,'Isaac 401k'!N:N,0),0)</f>
        <v>788901.67788545368</v>
      </c>
      <c r="R1127" s="25">
        <f t="array" aca="1" ref="R1127" ca="1">INDEX('Lorri 401b'!L:L,MATCH('Retirement Calculator'!A1127,'Lorri 401b'!N:N,0),0)</f>
        <v>-25062711.43224816</v>
      </c>
      <c r="S1127" s="25">
        <f t="shared" ca="1" si="1047"/>
        <v>-24273809.754362706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3525.4531757812501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7820.4732791855868</v>
      </c>
      <c r="K1128" s="25">
        <f t="shared" si="1044"/>
        <v>20171.771259384055</v>
      </c>
      <c r="L1128" s="25"/>
      <c r="N1128" s="25">
        <f>'Combined Retirement'!$C$18/12</f>
        <v>39153.069999999992</v>
      </c>
      <c r="O1128" s="25">
        <f t="shared" si="1045"/>
        <v>11160.82546143035</v>
      </c>
      <c r="P1128" s="25">
        <f t="shared" si="1046"/>
        <v>27992.244538569641</v>
      </c>
      <c r="Q1128" s="25">
        <f t="array" aca="1" ref="Q1128" ca="1">INDEX('Isaac 401k'!L:L,MATCH('Retirement Calculator'!A1128,'Isaac 401k'!N:N,0),0)</f>
        <v>784335.70962546091</v>
      </c>
      <c r="R1128" s="25">
        <f t="array" aca="1" ref="R1128" ca="1">INDEX('Lorri 401b'!L:L,MATCH('Retirement Calculator'!A1128,'Lorri 401b'!N:N,0),0)</f>
        <v>-25187395.216855492</v>
      </c>
      <c r="S1128" s="25">
        <f t="shared" ca="1" si="1047"/>
        <v>-24403059.507230032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3525.4531757812501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7820.4732791855868</v>
      </c>
      <c r="K1129" s="25">
        <f t="shared" si="1044"/>
        <v>20171.771259384055</v>
      </c>
      <c r="L1129" s="25"/>
      <c r="N1129" s="25">
        <f>'Combined Retirement'!$C$18/12</f>
        <v>39153.069999999992</v>
      </c>
      <c r="O1129" s="25">
        <f t="shared" si="1045"/>
        <v>11160.82546143035</v>
      </c>
      <c r="P1129" s="25">
        <f t="shared" si="1046"/>
        <v>27992.244538569641</v>
      </c>
      <c r="Q1129" s="25">
        <f t="array" aca="1" ref="Q1129" ca="1">INDEX('Isaac 401k'!L:L,MATCH('Retirement Calculator'!A1129,'Isaac 401k'!N:N,0),0)</f>
        <v>779750.71649771812</v>
      </c>
      <c r="R1129" s="25">
        <f t="array" aca="1" ref="R1129" ca="1">INDEX('Lorri 401b'!L:L,MATCH('Retirement Calculator'!A1129,'Lorri 401b'!N:N,0),0)</f>
        <v>-25312598.517232019</v>
      </c>
      <c r="S1129" s="25">
        <f t="shared" ca="1" si="1047"/>
        <v>-24532847.8007343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3525.4531757812501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7820.4732791855868</v>
      </c>
      <c r="K1130" s="25">
        <f t="shared" si="1044"/>
        <v>20171.771259384055</v>
      </c>
      <c r="L1130" s="25"/>
      <c r="N1130" s="25">
        <f>'Combined Retirement'!$C$18/12</f>
        <v>39153.069999999992</v>
      </c>
      <c r="O1130" s="25">
        <f t="shared" si="1045"/>
        <v>11160.82546143035</v>
      </c>
      <c r="P1130" s="25">
        <f t="shared" si="1046"/>
        <v>27992.244538569641</v>
      </c>
      <c r="Q1130" s="25">
        <f t="array" aca="1" ref="Q1130" ca="1">INDEX('Isaac 401k'!L:L,MATCH('Retirement Calculator'!A1130,'Isaac 401k'!N:N,0),0)</f>
        <v>775146.61923194304</v>
      </c>
      <c r="R1130" s="25">
        <f t="array" aca="1" ref="R1130" ca="1">INDEX('Lorri 401b'!L:L,MATCH('Retirement Calculator'!A1130,'Lorri 401b'!N:N,0),0)</f>
        <v>-25438323.498026785</v>
      </c>
      <c r="S1130" s="25">
        <f t="shared" ca="1" si="1047"/>
        <v>-24663176.878794841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3525.4531757812501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7820.4732791855868</v>
      </c>
      <c r="K1131" s="25">
        <f t="shared" si="1044"/>
        <v>20171.771259384055</v>
      </c>
      <c r="L1131" s="25"/>
      <c r="N1131" s="25">
        <f>'Combined Retirement'!$C$18/12</f>
        <v>39153.069999999992</v>
      </c>
      <c r="O1131" s="25">
        <f t="shared" si="1045"/>
        <v>11160.82546143035</v>
      </c>
      <c r="P1131" s="25">
        <f t="shared" si="1046"/>
        <v>27992.244538569641</v>
      </c>
      <c r="Q1131" s="25">
        <f t="array" aca="1" ref="Q1131" ca="1">INDEX('Isaac 401k'!L:L,MATCH('Retirement Calculator'!A1131,'Isaac 401k'!N:N,0),0)</f>
        <v>770523.33822756063</v>
      </c>
      <c r="R1131" s="25">
        <f t="array" aca="1" ref="R1131" ca="1">INDEX('Lorri 401b'!L:L,MATCH('Retirement Calculator'!A1131,'Lorri 401b'!N:N,0),0)</f>
        <v>-25564572.332908191</v>
      </c>
      <c r="S1131" s="25">
        <f t="shared" ca="1" si="1047"/>
        <v>-24794048.994680632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3525.4531757812501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7820.4732791855868</v>
      </c>
      <c r="K1132" s="25">
        <f t="shared" si="1044"/>
        <v>20171.771259384055</v>
      </c>
      <c r="L1132" s="25"/>
      <c r="N1132" s="25">
        <f>'Combined Retirement'!$C$18/12</f>
        <v>39153.069999999992</v>
      </c>
      <c r="O1132" s="25">
        <f t="shared" si="1045"/>
        <v>11160.82546143035</v>
      </c>
      <c r="P1132" s="25">
        <f t="shared" si="1046"/>
        <v>27992.244538569641</v>
      </c>
      <c r="Q1132" s="25">
        <f t="array" aca="1" ref="Q1132" ca="1">INDEX('Isaac 401k'!L:L,MATCH('Retirement Calculator'!A1132,'Isaac 401k'!N:N,0),0)</f>
        <v>765880.79355232662</v>
      </c>
      <c r="R1132" s="25">
        <f t="array" aca="1" ref="R1132" ca="1">INDEX('Lorri 401b'!L:L,MATCH('Retirement Calculator'!A1132,'Lorri 401b'!N:N,0),0)</f>
        <v>-25691347.204601604</v>
      </c>
      <c r="S1132" s="25">
        <f t="shared" ca="1" si="1047"/>
        <v>-24925466.411049277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3525.4531757812501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7820.4732791855868</v>
      </c>
      <c r="K1133" s="25">
        <f t="shared" si="1044"/>
        <v>20171.771259384055</v>
      </c>
      <c r="L1133" s="25"/>
      <c r="N1133" s="25">
        <f>'Combined Retirement'!$C$18/12</f>
        <v>39153.069999999992</v>
      </c>
      <c r="O1133" s="25">
        <f t="shared" si="1045"/>
        <v>11160.82546143035</v>
      </c>
      <c r="P1133" s="25">
        <f t="shared" si="1046"/>
        <v>27992.244538569641</v>
      </c>
      <c r="Q1133" s="25">
        <f t="array" aca="1" ref="Q1133" ca="1">INDEX('Isaac 401k'!L:L,MATCH('Retirement Calculator'!A1133,'Isaac 401k'!N:N,0),0)</f>
        <v>761218.90494094579</v>
      </c>
      <c r="R1133" s="25">
        <f t="array" aca="1" ref="R1133" ca="1">INDEX('Lorri 401b'!L:L,MATCH('Retirement Calculator'!A1133,'Lorri 401b'!N:N,0),0)</f>
        <v>-25818650.304927073</v>
      </c>
      <c r="S1133" s="25">
        <f t="shared" ca="1" si="1047"/>
        <v>-25057431.399986129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3525.4531757812501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7820.4732791855868</v>
      </c>
      <c r="K1134" s="25">
        <f t="shared" si="1044"/>
        <v>20171.771259384055</v>
      </c>
      <c r="L1134" s="25"/>
      <c r="N1134" s="25">
        <f>'Combined Retirement'!$C$18/12</f>
        <v>39153.069999999992</v>
      </c>
      <c r="O1134" s="25">
        <f t="shared" si="1045"/>
        <v>11160.82546143035</v>
      </c>
      <c r="P1134" s="25">
        <f t="shared" si="1046"/>
        <v>27992.244538569641</v>
      </c>
      <c r="Q1134" s="25">
        <f t="array" aca="1" ref="Q1134" ca="1">INDEX('Isaac 401k'!L:L,MATCH('Retirement Calculator'!A1134,'Isaac 401k'!N:N,0),0)</f>
        <v>756537.59179368417</v>
      </c>
      <c r="R1134" s="25">
        <f t="array" aca="1" ref="R1134" ca="1">INDEX('Lorri 401b'!L:L,MATCH('Retirement Calculator'!A1134,'Lorri 401b'!N:N,0),0)</f>
        <v>-25946483.834837232</v>
      </c>
      <c r="S1134" s="25">
        <f t="shared" ca="1" si="1047"/>
        <v>-25189946.243043549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3525.4531757812501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7820.4732791855868</v>
      </c>
      <c r="K1135" s="25">
        <f t="shared" si="1044"/>
        <v>20171.771259384055</v>
      </c>
      <c r="L1135" s="25"/>
      <c r="N1135" s="25">
        <f>'Combined Retirement'!$C$18/12</f>
        <v>39153.069999999992</v>
      </c>
      <c r="O1135" s="25">
        <f t="shared" si="1045"/>
        <v>11160.82546143035</v>
      </c>
      <c r="P1135" s="25">
        <f t="shared" si="1046"/>
        <v>27992.244538569641</v>
      </c>
      <c r="Q1135" s="25">
        <f t="array" aca="1" ref="Q1135" ca="1">INDEX('Isaac 401k'!L:L,MATCH('Retirement Calculator'!A1135,'Isaac 401k'!N:N,0),0)</f>
        <v>751836.77317497565</v>
      </c>
      <c r="R1135" s="25">
        <f t="array" aca="1" ref="R1135" ca="1">INDEX('Lorri 401b'!L:L,MATCH('Retirement Calculator'!A1135,'Lorri 401b'!N:N,0),0)</f>
        <v>-26074850.00445535</v>
      </c>
      <c r="S1135" s="25">
        <f t="shared" ca="1" si="1047"/>
        <v>-25323013.231280375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3525.4531757812501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7820.4732791855868</v>
      </c>
      <c r="K1136" s="25">
        <f t="shared" si="1044"/>
        <v>20171.771259384055</v>
      </c>
      <c r="L1136" s="25"/>
      <c r="N1136" s="25">
        <f>'Combined Retirement'!$C$18/12</f>
        <v>39153.069999999992</v>
      </c>
      <c r="O1136" s="25">
        <f t="shared" si="1045"/>
        <v>11160.82546143035</v>
      </c>
      <c r="P1136" s="25">
        <f t="shared" si="1046"/>
        <v>27992.244538569641</v>
      </c>
      <c r="Q1136" s="25">
        <f t="array" aca="1" ref="Q1136" ca="1">INDEX('Isaac 401k'!L:L,MATCH('Retirement Calculator'!A1136,'Isaac 401k'!N:N,0),0)</f>
        <v>747116.36781202257</v>
      </c>
      <c r="R1136" s="25">
        <f t="array" aca="1" ref="R1136" ca="1">INDEX('Lorri 401b'!L:L,MATCH('Retirement Calculator'!A1136,'Lorri 401b'!N:N,0),0)</f>
        <v>-26203751.033113543</v>
      </c>
      <c r="S1136" s="25">
        <f t="shared" ca="1" si="1047"/>
        <v>-25456634.66530152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3525.4531757812501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7820.4732791855868</v>
      </c>
      <c r="K1137" s="25">
        <f t="shared" si="1044"/>
        <v>20171.771259384055</v>
      </c>
      <c r="L1137" s="25"/>
      <c r="N1137" s="25">
        <f>'Combined Retirement'!$C$18/12</f>
        <v>39153.069999999992</v>
      </c>
      <c r="O1137" s="25">
        <f t="shared" si="1045"/>
        <v>11160.82546143035</v>
      </c>
      <c r="P1137" s="25">
        <f t="shared" si="1046"/>
        <v>27992.244538569641</v>
      </c>
      <c r="Q1137" s="25">
        <f t="array" aca="1" ref="Q1137" ca="1">INDEX('Isaac 401k'!L:L,MATCH('Retirement Calculator'!A1137,'Isaac 401k'!N:N,0),0)</f>
        <v>742376.29409339046</v>
      </c>
      <c r="R1137" s="25">
        <f t="array" aca="1" ref="R1137" ca="1">INDEX('Lorri 401b'!L:L,MATCH('Retirement Calculator'!A1137,'Lorri 401b'!N:N,0),0)</f>
        <v>-26333189.149391145</v>
      </c>
      <c r="S1137" s="25">
        <f t="shared" ca="1" si="1047"/>
        <v>-25590812.855297755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3525.4531757812501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7820.4732791855868</v>
      </c>
      <c r="K1138" s="25">
        <f t="shared" si="1044"/>
        <v>20171.771259384055</v>
      </c>
      <c r="L1138" s="25"/>
      <c r="N1138" s="25">
        <f>'Combined Retirement'!$C$18/12</f>
        <v>39153.069999999992</v>
      </c>
      <c r="O1138" s="25">
        <f t="shared" si="1045"/>
        <v>11160.82546143035</v>
      </c>
      <c r="P1138" s="25">
        <f t="shared" si="1046"/>
        <v>27992.244538569641</v>
      </c>
      <c r="Q1138" s="25">
        <f t="array" aca="1" ref="Q1138" ca="1">INDEX('Isaac 401k'!L:L,MATCH('Retirement Calculator'!A1138,'Isaac 401k'!N:N,0),0)</f>
        <v>737616.47006759734</v>
      </c>
      <c r="R1138" s="25">
        <f t="array" aca="1" ref="R1138" ca="1">INDEX('Lorri 401b'!L:L,MATCH('Retirement Calculator'!A1138,'Lorri 401b'!N:N,0),0)</f>
        <v>-26463166.591153238</v>
      </c>
      <c r="S1138" s="25">
        <f t="shared" ca="1" si="1047"/>
        <v>-25725550.12108564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3525.4531757812501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7820.4732791855868</v>
      </c>
      <c r="K1139" s="25">
        <f t="shared" si="1044"/>
        <v>20171.771259384055</v>
      </c>
      <c r="L1139" s="25"/>
      <c r="N1139" s="25">
        <f>'Combined Retirement'!$C$18/12</f>
        <v>39153.069999999992</v>
      </c>
      <c r="O1139" s="25">
        <f t="shared" si="1045"/>
        <v>11160.82546143035</v>
      </c>
      <c r="P1139" s="25">
        <f t="shared" si="1046"/>
        <v>27992.244538569641</v>
      </c>
      <c r="Q1139" s="25">
        <f t="array" aca="1" ref="Q1139" ca="1">INDEX('Isaac 401k'!L:L,MATCH('Retirement Calculator'!A1139,'Isaac 401k'!N:N,0),0)</f>
        <v>732836.81344169681</v>
      </c>
      <c r="R1139" s="25">
        <f t="array" aca="1" ref="R1139" ca="1">INDEX('Lorri 401b'!L:L,MATCH('Retirement Calculator'!A1139,'Lorri 401b'!N:N,0),0)</f>
        <v>-26593685.605589341</v>
      </c>
      <c r="S1139" s="25">
        <f t="shared" ca="1" si="1047"/>
        <v>-25860848.792147644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3525.4531757812501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7820.4732791855868</v>
      </c>
      <c r="K1140" s="25">
        <f t="shared" si="1044"/>
        <v>20171.771259384055</v>
      </c>
      <c r="L1140" s="25"/>
      <c r="N1140" s="25">
        <f>'Combined Retirement'!$C$18/12</f>
        <v>39153.069999999992</v>
      </c>
      <c r="O1140" s="25">
        <f t="shared" si="1045"/>
        <v>11160.82546143035</v>
      </c>
      <c r="P1140" s="25">
        <f t="shared" si="1046"/>
        <v>27992.244538569641</v>
      </c>
      <c r="Q1140" s="25">
        <f t="array" aca="1" ref="Q1140" ca="1">INDEX('Isaac 401k'!L:L,MATCH('Retirement Calculator'!A1140,'Isaac 401k'!N:N,0),0)</f>
        <v>728037.24157985498</v>
      </c>
      <c r="R1140" s="25">
        <f t="array" aca="1" ref="R1140" ca="1">INDEX('Lorri 401b'!L:L,MATCH('Retirement Calculator'!A1140,'Lorri 401b'!N:N,0),0)</f>
        <v>-26724748.449252259</v>
      </c>
      <c r="S1140" s="25">
        <f t="shared" ca="1" si="1047"/>
        <v>-25996711.207672402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3525.4531757812501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7820.4732791855868</v>
      </c>
      <c r="K1141" s="25">
        <f t="shared" si="1044"/>
        <v>20171.771259384055</v>
      </c>
      <c r="L1141" s="25"/>
      <c r="N1141" s="25">
        <f>'Combined Retirement'!$C$18/12</f>
        <v>39153.069999999992</v>
      </c>
      <c r="O1141" s="25">
        <f t="shared" si="1045"/>
        <v>11160.82546143035</v>
      </c>
      <c r="P1141" s="25">
        <f t="shared" si="1046"/>
        <v>27992.244538569641</v>
      </c>
      <c r="Q1141" s="25">
        <f t="array" aca="1" ref="Q1141" ca="1">INDEX('Isaac 401k'!L:L,MATCH('Retirement Calculator'!A1141,'Isaac 401k'!N:N,0),0)</f>
        <v>723217.67150192219</v>
      </c>
      <c r="R1141" s="25">
        <f t="array" aca="1" ref="R1141" ca="1">INDEX('Lorri 401b'!L:L,MATCH('Retirement Calculator'!A1141,'Lorri 401b'!N:N,0),0)</f>
        <v>-26856357.388097107</v>
      </c>
      <c r="S1141" s="25">
        <f t="shared" ca="1" si="1047"/>
        <v>-26133139.716595184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3525.4531757812501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7820.4732791855868</v>
      </c>
      <c r="K1142" s="25">
        <f t="shared" si="1044"/>
        <v>20171.771259384055</v>
      </c>
      <c r="L1142" s="25"/>
      <c r="N1142" s="25">
        <f>'Combined Retirement'!$C$18/12</f>
        <v>39153.069999999992</v>
      </c>
      <c r="O1142" s="25">
        <f t="shared" si="1045"/>
        <v>11160.82546143035</v>
      </c>
      <c r="P1142" s="25">
        <f t="shared" si="1046"/>
        <v>27992.244538569641</v>
      </c>
      <c r="Q1142" s="25">
        <f t="array" aca="1" ref="Q1142" ca="1">INDEX('Isaac 401k'!L:L,MATCH('Retirement Calculator'!A1142,'Isaac 401k'!N:N,0),0)</f>
        <v>718378.01988199796</v>
      </c>
      <c r="R1142" s="25">
        <f t="array" aca="1" ref="R1142" ca="1">INDEX('Lorri 401b'!L:L,MATCH('Retirement Calculator'!A1142,'Lorri 401b'!N:N,0),0)</f>
        <v>-26988514.697520476</v>
      </c>
      <c r="S1142" s="25">
        <f t="shared" ca="1" si="1047"/>
        <v>-26270136.677638479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3525.4531757812501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7820.4732791855868</v>
      </c>
      <c r="K1143" s="25">
        <f t="shared" si="1044"/>
        <v>20171.771259384055</v>
      </c>
      <c r="L1143" s="25"/>
      <c r="N1143" s="25">
        <f>'Combined Retirement'!$C$18/12</f>
        <v>39153.069999999992</v>
      </c>
      <c r="O1143" s="25">
        <f t="shared" si="1045"/>
        <v>11160.82546143035</v>
      </c>
      <c r="P1143" s="25">
        <f t="shared" si="1046"/>
        <v>27992.244538569641</v>
      </c>
      <c r="Q1143" s="25">
        <f t="array" aca="1" ref="Q1143" ca="1">INDEX('Isaac 401k'!L:L,MATCH('Retirement Calculator'!A1143,'Isaac 401k'!N:N,0),0)</f>
        <v>713518.20304699079</v>
      </c>
      <c r="R1143" s="25">
        <f t="array" aca="1" ref="R1143" ca="1">INDEX('Lorri 401b'!L:L,MATCH('Retirement Calculator'!A1143,'Lorri 401b'!N:N,0),0)</f>
        <v>-27121222.662399773</v>
      </c>
      <c r="S1143" s="25">
        <f t="shared" ca="1" si="1047"/>
        <v>-26407704.45935278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3525.4531757812501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7820.4732791855868</v>
      </c>
      <c r="K1144" s="25">
        <f t="shared" si="1044"/>
        <v>20171.771259384055</v>
      </c>
      <c r="L1144" s="25"/>
      <c r="N1144" s="25">
        <f>'Combined Retirement'!$C$18/12</f>
        <v>39153.069999999992</v>
      </c>
      <c r="O1144" s="25">
        <f t="shared" si="1045"/>
        <v>11160.82546143035</v>
      </c>
      <c r="P1144" s="25">
        <f t="shared" si="1046"/>
        <v>27992.244538569641</v>
      </c>
      <c r="Q1144" s="25">
        <f t="array" aca="1" ref="Q1144" ca="1">INDEX('Isaac 401k'!L:L,MATCH('Retirement Calculator'!A1144,'Isaac 401k'!N:N,0),0)</f>
        <v>708638.13697517104</v>
      </c>
      <c r="R1144" s="25">
        <f t="array" aca="1" ref="R1144" ca="1">INDEX('Lorri 401b'!L:L,MATCH('Retirement Calculator'!A1144,'Lorri 401b'!N:N,0),0)</f>
        <v>-27254483.577132735</v>
      </c>
      <c r="S1144" s="25">
        <f t="shared" ca="1" si="1047"/>
        <v>-26545845.440157562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3525.4531757812501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7820.4732791855868</v>
      </c>
      <c r="K1145" s="25">
        <f t="shared" si="1044"/>
        <v>20171.771259384055</v>
      </c>
      <c r="L1145" s="25"/>
      <c r="N1145" s="25">
        <f>'Combined Retirement'!$C$18/12</f>
        <v>39153.069999999992</v>
      </c>
      <c r="O1145" s="25">
        <f t="shared" si="1045"/>
        <v>11160.82546143035</v>
      </c>
      <c r="P1145" s="25">
        <f t="shared" si="1046"/>
        <v>27992.244538569641</v>
      </c>
      <c r="Q1145" s="25">
        <f t="array" aca="1" ref="Q1145" ca="1">INDEX('Isaac 401k'!L:L,MATCH('Retirement Calculator'!A1145,'Isaac 401k'!N:N,0),0)</f>
        <v>703737.73729471874</v>
      </c>
      <c r="R1145" s="25">
        <f t="array" aca="1" ref="R1145" ca="1">INDEX('Lorri 401b'!L:L,MATCH('Retirement Calculator'!A1145,'Lorri 401b'!N:N,0),0)</f>
        <v>-27388299.745677084</v>
      </c>
      <c r="S1145" s="25">
        <f t="shared" ca="1" si="1047"/>
        <v>-26684562.008382365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3525.4531757812501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7820.4732791855868</v>
      </c>
      <c r="K1146" s="25">
        <f t="shared" si="1044"/>
        <v>20171.771259384055</v>
      </c>
      <c r="L1146" s="25"/>
      <c r="N1146" s="25">
        <f>'Combined Retirement'!$C$18/12</f>
        <v>39153.069999999992</v>
      </c>
      <c r="O1146" s="25">
        <f t="shared" si="1045"/>
        <v>11160.82546143035</v>
      </c>
      <c r="P1146" s="25">
        <f t="shared" si="1046"/>
        <v>27992.244538569641</v>
      </c>
      <c r="Q1146" s="25">
        <f t="array" aca="1" ref="Q1146" ca="1">INDEX('Isaac 401k'!L:L,MATCH('Retirement Calculator'!A1146,'Isaac 401k'!N:N,0),0)</f>
        <v>698816.91928226454</v>
      </c>
      <c r="R1146" s="25">
        <f t="array" aca="1" ref="R1146" ca="1">INDEX('Lorri 401b'!L:L,MATCH('Retirement Calculator'!A1146,'Lorri 401b'!N:N,0),0)</f>
        <v>-27522673.481590368</v>
      </c>
      <c r="S1146" s="25">
        <f t="shared" ca="1" si="1047"/>
        <v>-26823856.562308103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3525.4531757812501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7820.4732791855868</v>
      </c>
      <c r="K1147" s="25">
        <f t="shared" si="1044"/>
        <v>20171.771259384055</v>
      </c>
      <c r="L1147" s="25"/>
      <c r="N1147" s="25">
        <f>'Combined Retirement'!$C$18/12</f>
        <v>39153.069999999992</v>
      </c>
      <c r="O1147" s="25">
        <f t="shared" si="1045"/>
        <v>11160.82546143035</v>
      </c>
      <c r="P1147" s="25">
        <f t="shared" si="1046"/>
        <v>27992.244538569641</v>
      </c>
      <c r="Q1147" s="25">
        <f t="array" aca="1" ref="Q1147" ca="1">INDEX('Isaac 401k'!L:L,MATCH('Retirement Calculator'!A1147,'Isaac 401k'!N:N,0),0)</f>
        <v>693875.59786142514</v>
      </c>
      <c r="R1147" s="25">
        <f t="array" aca="1" ref="R1147" ca="1">INDEX('Lorri 401b'!L:L,MATCH('Retirement Calculator'!A1147,'Lorri 401b'!N:N,0),0)</f>
        <v>-27657607.108069956</v>
      </c>
      <c r="S1147" s="25">
        <f t="shared" ca="1" si="1047"/>
        <v>-26963731.510208532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3525.4531757812501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7820.4732791855868</v>
      </c>
      <c r="K1148" s="25">
        <f t="shared" si="1044"/>
        <v>20171.771259384055</v>
      </c>
      <c r="L1148" s="25"/>
      <c r="N1148" s="25">
        <f>'Combined Retirement'!$C$18/12</f>
        <v>39153.069999999992</v>
      </c>
      <c r="O1148" s="25">
        <f t="shared" si="1045"/>
        <v>11160.82546143035</v>
      </c>
      <c r="P1148" s="25">
        <f t="shared" si="1046"/>
        <v>27992.244538569641</v>
      </c>
      <c r="Q1148" s="25">
        <f t="array" aca="1" ref="Q1148" ca="1">INDEX('Isaac 401k'!L:L,MATCH('Retirement Calculator'!A1148,'Isaac 401k'!N:N,0),0)</f>
        <v>688913.6876013322</v>
      </c>
      <c r="R1148" s="25">
        <f t="array" aca="1" ref="R1148" ca="1">INDEX('Lorri 401b'!L:L,MATCH('Retirement Calculator'!A1148,'Lorri 401b'!N:N,0),0)</f>
        <v>-27793102.957993209</v>
      </c>
      <c r="S1148" s="25">
        <f t="shared" ca="1" si="1047"/>
        <v>-27104189.270391878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3525.4531757812501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7820.4732791855868</v>
      </c>
      <c r="K1149" s="25">
        <f t="shared" si="1044"/>
        <v>20171.771259384055</v>
      </c>
      <c r="L1149" s="25"/>
      <c r="N1149" s="25">
        <f>'Combined Retirement'!$C$18/12</f>
        <v>39153.069999999992</v>
      </c>
      <c r="O1149" s="25">
        <f t="shared" si="1045"/>
        <v>11160.82546143035</v>
      </c>
      <c r="P1149" s="25">
        <f t="shared" si="1046"/>
        <v>27992.244538569641</v>
      </c>
      <c r="Q1149" s="25">
        <f t="array" aca="1" ref="Q1149" ca="1">INDEX('Isaac 401k'!L:L,MATCH('Retirement Calculator'!A1149,'Isaac 401k'!N:N,0),0)</f>
        <v>683931.10271515558</v>
      </c>
      <c r="R1149" s="25">
        <f t="array" aca="1" ref="R1149" ca="1">INDEX('Lorri 401b'!L:L,MATCH('Retirement Calculator'!A1149,'Lorri 401b'!N:N,0),0)</f>
        <v>-27929163.373957809</v>
      </c>
      <c r="S1149" s="25">
        <f t="shared" ca="1" si="1047"/>
        <v>-27245232.271242652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3525.4531757812501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7820.4732791855868</v>
      </c>
      <c r="K1150" s="25">
        <f t="shared" si="1044"/>
        <v>20171.771259384055</v>
      </c>
      <c r="L1150" s="25"/>
      <c r="N1150" s="25">
        <f>'Combined Retirement'!$C$18/12</f>
        <v>39153.069999999992</v>
      </c>
      <c r="O1150" s="25">
        <f t="shared" si="1045"/>
        <v>11160.82546143035</v>
      </c>
      <c r="P1150" s="25">
        <f t="shared" si="1046"/>
        <v>27992.244538569641</v>
      </c>
      <c r="Q1150" s="25">
        <f t="array" aca="1" ref="Q1150" ca="1">INDEX('Isaac 401k'!L:L,MATCH('Retirement Calculator'!A1150,'Isaac 401k'!N:N,0),0)</f>
        <v>678927.75705861987</v>
      </c>
      <c r="R1150" s="25">
        <f t="array" aca="1" ref="R1150" ca="1">INDEX('Lorri 401b'!L:L,MATCH('Retirement Calculator'!A1150,'Lorri 401b'!N:N,0),0)</f>
        <v>-28065790.708322264</v>
      </c>
      <c r="S1150" s="25">
        <f t="shared" ca="1" si="1047"/>
        <v>-27386862.951263644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3525.4531757812501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7820.4732791855868</v>
      </c>
      <c r="K1151" s="25">
        <f t="shared" si="1044"/>
        <v>20171.771259384055</v>
      </c>
      <c r="L1151" s="25"/>
      <c r="N1151" s="25">
        <f>'Combined Retirement'!$C$18/12</f>
        <v>39153.069999999992</v>
      </c>
      <c r="O1151" s="25">
        <f t="shared" si="1045"/>
        <v>11160.82546143035</v>
      </c>
      <c r="P1151" s="25">
        <f t="shared" si="1046"/>
        <v>27992.244538569641</v>
      </c>
      <c r="Q1151" s="25">
        <f t="array" aca="1" ref="Q1151" ca="1">INDEX('Isaac 401k'!L:L,MATCH('Retirement Calculator'!A1151,'Isaac 401k'!N:N,0),0)</f>
        <v>673903.56412851531</v>
      </c>
      <c r="R1151" s="25">
        <f t="array" aca="1" ref="R1151" ca="1">INDEX('Lorri 401b'!L:L,MATCH('Retirement Calculator'!A1151,'Lorri 401b'!N:N,0),0)</f>
        <v>-28202987.323246568</v>
      </c>
      <c r="S1151" s="25">
        <f t="shared" ca="1" si="1047"/>
        <v>-27529083.759118054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3525.4531757812501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7820.4732791855868</v>
      </c>
      <c r="K1152" s="25">
        <f t="shared" si="1044"/>
        <v>20171.771259384055</v>
      </c>
      <c r="L1152" s="25"/>
      <c r="N1152" s="25">
        <f>'Combined Retirement'!$C$18/12</f>
        <v>39153.069999999992</v>
      </c>
      <c r="O1152" s="25">
        <f t="shared" si="1045"/>
        <v>11160.82546143035</v>
      </c>
      <c r="P1152" s="25">
        <f t="shared" si="1046"/>
        <v>27992.244538569641</v>
      </c>
      <c r="Q1152" s="25">
        <f t="array" aca="1" ref="Q1152" ca="1">INDEX('Isaac 401k'!L:L,MATCH('Retirement Calculator'!A1152,'Isaac 401k'!N:N,0),0)</f>
        <v>668858.4370612019</v>
      </c>
      <c r="R1152" s="25">
        <f t="array" aca="1" ref="R1152" ca="1">INDEX('Lorri 401b'!L:L,MATCH('Retirement Calculator'!A1152,'Lorri 401b'!N:N,0),0)</f>
        <v>-28340755.590733059</v>
      </c>
      <c r="S1152" s="25">
        <f t="shared" ca="1" si="1047"/>
        <v>-27671897.153671857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3525.4531757812501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7820.4732791855868</v>
      </c>
      <c r="K1153" s="25">
        <f t="shared" si="1044"/>
        <v>20171.771259384055</v>
      </c>
      <c r="L1153" s="25"/>
      <c r="N1153" s="25">
        <f>'Combined Retirement'!$C$18/12</f>
        <v>39153.069999999992</v>
      </c>
      <c r="O1153" s="25">
        <f t="shared" si="1045"/>
        <v>11160.82546143035</v>
      </c>
      <c r="P1153" s="25">
        <f t="shared" si="1046"/>
        <v>27992.244538569641</v>
      </c>
      <c r="Q1153" s="25">
        <f t="array" aca="1" ref="Q1153" ca="1">INDEX('Isaac 401k'!L:L,MATCH('Retirement Calculator'!A1153,'Isaac 401k'!N:N,0),0)</f>
        <v>663792.28863110801</v>
      </c>
      <c r="R1153" s="25">
        <f t="array" aca="1" ref="R1153" ca="1">INDEX('Lorri 401b'!L:L,MATCH('Retirement Calculator'!A1153,'Lorri 401b'!N:N,0),0)</f>
        <v>-28479097.892667409</v>
      </c>
      <c r="S1153" s="25">
        <f t="shared" ca="1" si="1047"/>
        <v>-27815305.604036301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3525.4531757812501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7820.4732791855868</v>
      </c>
      <c r="K1154" s="25">
        <f t="shared" si="1044"/>
        <v>20171.771259384055</v>
      </c>
      <c r="L1154" s="25"/>
      <c r="N1154" s="25">
        <f>'Combined Retirement'!$C$18/12</f>
        <v>39153.069999999992</v>
      </c>
      <c r="O1154" s="25">
        <f t="shared" si="1045"/>
        <v>11160.82546143035</v>
      </c>
      <c r="P1154" s="25">
        <f t="shared" si="1046"/>
        <v>27992.244538569641</v>
      </c>
      <c r="Q1154" s="25">
        <f t="array" aca="1" ref="Q1154" ca="1">INDEX('Isaac 401k'!L:L,MATCH('Retirement Calculator'!A1154,'Isaac 401k'!N:N,0),0)</f>
        <v>658705.03124922211</v>
      </c>
      <c r="R1154" s="25">
        <f t="array" aca="1" ref="R1154" ca="1">INDEX('Lorri 401b'!L:L,MATCH('Retirement Calculator'!A1154,'Lorri 401b'!N:N,0),0)</f>
        <v>-28618016.62085982</v>
      </c>
      <c r="S1154" s="25">
        <f t="shared" ca="1" si="1047"/>
        <v>-27959311.589610599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3525.4531757812501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7820.4732791855868</v>
      </c>
      <c r="K1155" s="25">
        <f t="shared" si="1044"/>
        <v>20171.771259384055</v>
      </c>
      <c r="L1155" s="25"/>
      <c r="N1155" s="25">
        <f>'Combined Retirement'!$C$18/12</f>
        <v>39153.069999999992</v>
      </c>
      <c r="O1155" s="25">
        <f t="shared" si="1045"/>
        <v>11160.82546143035</v>
      </c>
      <c r="P1155" s="25">
        <f t="shared" si="1046"/>
        <v>27992.244538569641</v>
      </c>
      <c r="Q1155" s="25">
        <f t="array" aca="1" ref="Q1155" ca="1">INDEX('Isaac 401k'!L:L,MATCH('Retirement Calculator'!A1155,'Isaac 401k'!N:N,0),0)</f>
        <v>653596.57696157834</v>
      </c>
      <c r="R1155" s="25">
        <f t="array" aca="1" ref="R1155" ca="1">INDEX('Lorri 401b'!L:L,MATCH('Retirement Calculator'!A1155,'Lorri 401b'!N:N,0),0)</f>
        <v>-28757514.177086364</v>
      </c>
      <c r="S1155" s="25">
        <f t="shared" ca="1" si="1047"/>
        <v>-28103917.600124788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3525.4531757812501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7820.4732791855868</v>
      </c>
      <c r="K1156" s="25">
        <f t="shared" si="1044"/>
        <v>20171.771259384055</v>
      </c>
      <c r="L1156" s="25"/>
      <c r="N1156" s="25">
        <f>'Combined Retirement'!$C$18/12</f>
        <v>39153.069999999992</v>
      </c>
      <c r="O1156" s="25">
        <f t="shared" si="1045"/>
        <v>11160.82546143035</v>
      </c>
      <c r="P1156" s="25">
        <f t="shared" si="1046"/>
        <v>27992.244538569641</v>
      </c>
      <c r="Q1156" s="25">
        <f t="array" aca="1" ref="Q1156" ca="1">INDEX('Isaac 401k'!L:L,MATCH('Retirement Calculator'!A1156,'Isaac 401k'!N:N,0),0)</f>
        <v>648466.83744773606</v>
      </c>
      <c r="R1156" s="25">
        <f t="array" aca="1" ref="R1156" ca="1">INDEX('Lorri 401b'!L:L,MATCH('Retirement Calculator'!A1156,'Lorri 401b'!N:N,0),0)</f>
        <v>-28897592.97313052</v>
      </c>
      <c r="S1156" s="25">
        <f t="shared" ca="1" si="1047"/>
        <v>-28249126.135682784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3525.4531757812501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7820.4732791855868</v>
      </c>
      <c r="K1157" s="25">
        <f t="shared" si="1044"/>
        <v>20171.771259384055</v>
      </c>
      <c r="L1157" s="25"/>
      <c r="N1157" s="25">
        <f>'Combined Retirement'!$C$18/12</f>
        <v>39153.069999999992</v>
      </c>
      <c r="O1157" s="25">
        <f t="shared" si="1045"/>
        <v>11160.82546143035</v>
      </c>
      <c r="P1157" s="25">
        <f t="shared" si="1046"/>
        <v>27992.244538569641</v>
      </c>
      <c r="Q1157" s="25">
        <f t="array" aca="1" ref="Q1157" ca="1">INDEX('Isaac 401k'!L:L,MATCH('Retirement Calculator'!A1157,'Isaac 401k'!N:N,0),0)</f>
        <v>643315.72401925281</v>
      </c>
      <c r="R1157" s="25">
        <f t="array" aca="1" ref="R1157" ca="1">INDEX('Lorri 401b'!L:L,MATCH('Retirement Calculator'!A1157,'Lorri 401b'!N:N,0),0)</f>
        <v>-29038255.430824861</v>
      </c>
      <c r="S1157" s="25">
        <f t="shared" ca="1" si="1047"/>
        <v>-28394939.706805609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3525.4531757812501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7820.4732791855868</v>
      </c>
      <c r="K1158" s="25">
        <f t="shared" si="1044"/>
        <v>20171.771259384055</v>
      </c>
      <c r="L1158" s="25"/>
      <c r="N1158" s="25">
        <f>'Combined Retirement'!$C$18/12</f>
        <v>39153.069999999992</v>
      </c>
      <c r="O1158" s="25">
        <f t="shared" si="1045"/>
        <v>11160.82546143035</v>
      </c>
      <c r="P1158" s="25">
        <f t="shared" si="1046"/>
        <v>27992.244538569641</v>
      </c>
      <c r="Q1158" s="25">
        <f t="array" aca="1" ref="Q1158" ca="1">INDEX('Isaac 401k'!L:L,MATCH('Retirement Calculator'!A1158,'Isaac 401k'!N:N,0),0)</f>
        <v>638143.1476181508</v>
      </c>
      <c r="R1158" s="25">
        <f t="array" aca="1" ref="R1158" ca="1">INDEX('Lorri 401b'!L:L,MATCH('Retirement Calculator'!A1158,'Lorri 401b'!N:N,0),0)</f>
        <v>-29179503.982092928</v>
      </c>
      <c r="S1158" s="25">
        <f t="shared" ca="1" si="1047"/>
        <v>-28541360.834474776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3525.4531757812501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7820.4732791855868</v>
      </c>
      <c r="K1159" s="25">
        <f t="shared" si="1044"/>
        <v>20171.771259384055</v>
      </c>
      <c r="L1159" s="25"/>
      <c r="N1159" s="25">
        <f>'Combined Retirement'!$C$18/12</f>
        <v>39153.069999999992</v>
      </c>
      <c r="O1159" s="25">
        <f t="shared" si="1045"/>
        <v>11160.82546143035</v>
      </c>
      <c r="P1159" s="25">
        <f t="shared" si="1046"/>
        <v>27992.244538569641</v>
      </c>
      <c r="Q1159" s="25">
        <f t="array" aca="1" ref="Q1159" ca="1">INDEX('Isaac 401k'!L:L,MATCH('Retirement Calculator'!A1159,'Isaac 401k'!N:N,0),0)</f>
        <v>632949.01881537761</v>
      </c>
      <c r="R1159" s="25">
        <f t="array" aca="1" ref="R1159" ca="1">INDEX('Lorri 401b'!L:L,MATCH('Retirement Calculator'!A1159,'Lorri 401b'!N:N,0),0)</f>
        <v>-29321341.068991277</v>
      </c>
      <c r="S1159" s="25">
        <f t="shared" ca="1" si="1047"/>
        <v>-28688392.050175902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3525.4531757812501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7820.4732791855868</v>
      </c>
      <c r="K1160" s="25">
        <f t="shared" si="1044"/>
        <v>20171.771259384055</v>
      </c>
      <c r="L1160" s="25"/>
      <c r="N1160" s="25">
        <f>'Combined Retirement'!$C$18/12</f>
        <v>39153.069999999992</v>
      </c>
      <c r="O1160" s="25">
        <f t="shared" si="1045"/>
        <v>11160.82546143035</v>
      </c>
      <c r="P1160" s="25">
        <f t="shared" si="1046"/>
        <v>27992.244538569641</v>
      </c>
      <c r="Q1160" s="25">
        <f t="array" aca="1" ref="Q1160" ca="1">INDEX('Isaac 401k'!L:L,MATCH('Retirement Calculator'!A1160,'Isaac 401k'!N:N,0),0)</f>
        <v>627733.24780925945</v>
      </c>
      <c r="R1160" s="25">
        <f t="array" aca="1" ref="R1160" ca="1">INDEX('Lorri 401b'!L:L,MATCH('Retirement Calculator'!A1160,'Lorri 401b'!N:N,0),0)</f>
        <v>-29463769.143751703</v>
      </c>
      <c r="S1160" s="25">
        <f t="shared" ca="1" si="1047"/>
        <v>-28836035.895942442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3525.4531757812501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7820.4732791855868</v>
      </c>
      <c r="K1161" s="25">
        <f t="shared" si="1044"/>
        <v>20171.771259384055</v>
      </c>
      <c r="L1161" s="25"/>
      <c r="N1161" s="25">
        <f>'Combined Retirement'!$C$18/12</f>
        <v>39153.069999999992</v>
      </c>
      <c r="O1161" s="25">
        <f t="shared" si="1045"/>
        <v>11160.82546143035</v>
      </c>
      <c r="P1161" s="25">
        <f t="shared" si="1046"/>
        <v>27992.244538569641</v>
      </c>
      <c r="Q1161" s="25">
        <f t="array" aca="1" ref="Q1161" ca="1">INDEX('Isaac 401k'!L:L,MATCH('Retirement Calculator'!A1161,'Isaac 401k'!N:N,0),0)</f>
        <v>622495.74442394916</v>
      </c>
      <c r="R1161" s="25">
        <f t="array" aca="1" ref="R1161" ca="1">INDEX('Lorri 401b'!L:L,MATCH('Retirement Calculator'!A1161,'Lorri 401b'!N:N,0),0)</f>
        <v>-29606790.668823633</v>
      </c>
      <c r="S1161" s="25">
        <f t="shared" ca="1" si="1047"/>
        <v>-28984294.924399685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3525.4531757812501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7820.4732791855868</v>
      </c>
      <c r="K1162" s="25">
        <f t="shared" si="1044"/>
        <v>20171.771259384055</v>
      </c>
      <c r="L1162" s="25"/>
      <c r="N1162" s="25">
        <f>'Combined Retirement'!$C$18/12</f>
        <v>39153.069999999992</v>
      </c>
      <c r="O1162" s="25">
        <f t="shared" si="1045"/>
        <v>11160.82546143035</v>
      </c>
      <c r="P1162" s="25">
        <f t="shared" si="1046"/>
        <v>27992.244538569641</v>
      </c>
      <c r="Q1162" s="25">
        <f t="array" aca="1" ref="Q1162" ca="1">INDEX('Isaac 401k'!L:L,MATCH('Retirement Calculator'!A1162,'Isaac 401k'!N:N,0),0)</f>
        <v>617236.41810786678</v>
      </c>
      <c r="R1162" s="25">
        <f t="array" aca="1" ref="R1162" ca="1">INDEX('Lorri 401b'!L:L,MATCH('Retirement Calculator'!A1162,'Lorri 401b'!N:N,0),0)</f>
        <v>-29750408.116916694</v>
      </c>
      <c r="S1162" s="25">
        <f t="shared" ca="1" si="1047"/>
        <v>-29133171.698808827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3525.4531757812501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7820.4732791855868</v>
      </c>
      <c r="K1163" s="25">
        <f t="shared" si="1044"/>
        <v>20171.771259384055</v>
      </c>
      <c r="L1163" s="25"/>
      <c r="N1163" s="25">
        <f>'Combined Retirement'!$C$18/12</f>
        <v>39153.069999999992</v>
      </c>
      <c r="O1163" s="25">
        <f t="shared" si="1045"/>
        <v>11160.82546143035</v>
      </c>
      <c r="P1163" s="25">
        <f t="shared" si="1046"/>
        <v>27992.244538569641</v>
      </c>
      <c r="Q1163" s="25">
        <f t="array" aca="1" ref="Q1163" ca="1">INDEX('Isaac 401k'!L:L,MATCH('Retirement Calculator'!A1163,'Isaac 401k'!N:N,0),0)</f>
        <v>611955.17793213401</v>
      </c>
      <c r="R1163" s="25">
        <f t="array" aca="1" ref="R1163" ca="1">INDEX('Lorri 401b'!L:L,MATCH('Retirement Calculator'!A1163,'Lorri 401b'!N:N,0),0)</f>
        <v>-29894623.971043475</v>
      </c>
      <c r="S1163" s="25">
        <f t="shared" ca="1" si="1047"/>
        <v>-29282668.793111339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3525.4531757812501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7820.4732791855868</v>
      </c>
      <c r="K1164" s="25">
        <f t="shared" si="1044"/>
        <v>20171.771259384055</v>
      </c>
      <c r="L1164" s="25"/>
      <c r="N1164" s="25">
        <f>'Combined Retirement'!$C$18/12</f>
        <v>39153.069999999992</v>
      </c>
      <c r="O1164" s="25">
        <f t="shared" si="1045"/>
        <v>11160.82546143035</v>
      </c>
      <c r="P1164" s="25">
        <f t="shared" si="1046"/>
        <v>27992.244538569641</v>
      </c>
      <c r="Q1164" s="25">
        <f t="array" aca="1" ref="Q1164" ca="1">INDEX('Isaac 401k'!L:L,MATCH('Retirement Calculator'!A1164,'Isaac 401k'!N:N,0),0)</f>
        <v>606651.93258900242</v>
      </c>
      <c r="R1164" s="25">
        <f t="array" aca="1" ref="R1164" ca="1">INDEX('Lorri 401b'!L:L,MATCH('Retirement Calculator'!A1164,'Lorri 401b'!N:N,0),0)</f>
        <v>-30039440.724562451</v>
      </c>
      <c r="S1164" s="25">
        <f t="shared" ca="1" si="1047"/>
        <v>-29432788.791973449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3525.4531757812501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7820.4732791855868</v>
      </c>
      <c r="K1165" s="25">
        <f t="shared" si="1044"/>
        <v>20171.771259384055</v>
      </c>
      <c r="L1165" s="25"/>
      <c r="N1165" s="25">
        <f>'Combined Retirement'!$C$18/12</f>
        <v>39153.069999999992</v>
      </c>
      <c r="O1165" s="25">
        <f t="shared" si="1045"/>
        <v>11160.82546143035</v>
      </c>
      <c r="P1165" s="25">
        <f t="shared" si="1046"/>
        <v>27992.244538569641</v>
      </c>
      <c r="Q1165" s="25">
        <f t="array" aca="1" ref="Q1165" ca="1">INDEX('Isaac 401k'!L:L,MATCH('Retirement Calculator'!A1165,'Isaac 401k'!N:N,0),0)</f>
        <v>601326.59039027442</v>
      </c>
      <c r="R1165" s="25">
        <f t="array" aca="1" ref="R1165" ca="1">INDEX('Lorri 401b'!L:L,MATCH('Retirement Calculator'!A1165,'Lorri 401b'!N:N,0),0)</f>
        <v>-30184860.88122109</v>
      </c>
      <c r="S1165" s="25">
        <f t="shared" ca="1" si="1047"/>
        <v>-29583534.290830813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3525.4531757812501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7820.4732791855868</v>
      </c>
      <c r="K1166" s="25">
        <f t="shared" si="1044"/>
        <v>20171.771259384055</v>
      </c>
      <c r="L1166" s="25"/>
      <c r="N1166" s="25">
        <f>'Combined Retirement'!$C$18/12</f>
        <v>39153.069999999992</v>
      </c>
      <c r="O1166" s="25">
        <f t="shared" si="1045"/>
        <v>11160.82546143035</v>
      </c>
      <c r="P1166" s="25">
        <f t="shared" si="1046"/>
        <v>27992.244538569641</v>
      </c>
      <c r="Q1166" s="25">
        <f t="array" aca="1" ref="Q1166" ca="1">INDEX('Isaac 401k'!L:L,MATCH('Retirement Calculator'!A1166,'Isaac 401k'!N:N,0),0)</f>
        <v>595979.05926571833</v>
      </c>
      <c r="R1166" s="25">
        <f t="array" aca="1" ref="R1166" ca="1">INDEX('Lorri 401b'!L:L,MATCH('Retirement Calculator'!A1166,'Lorri 401b'!N:N,0),0)</f>
        <v>-30330886.955199141</v>
      </c>
      <c r="S1166" s="25">
        <f t="shared" ca="1" si="1047"/>
        <v>-29734907.895933423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3525.4531757812501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7820.4732791855868</v>
      </c>
      <c r="K1167" s="25">
        <f t="shared" si="1044"/>
        <v>20171.771259384055</v>
      </c>
      <c r="L1167" s="25"/>
      <c r="N1167" s="25">
        <f>'Combined Retirement'!$C$18/12</f>
        <v>39153.069999999992</v>
      </c>
      <c r="O1167" s="25">
        <f t="shared" si="1045"/>
        <v>11160.82546143035</v>
      </c>
      <c r="P1167" s="25">
        <f t="shared" si="1046"/>
        <v>27992.244538569641</v>
      </c>
      <c r="Q1167" s="25">
        <f t="array" aca="1" ref="Q1167" ca="1">INDEX('Isaac 401k'!L:L,MATCH('Retirement Calculator'!A1167,'Isaac 401k'!N:N,0),0)</f>
        <v>590609.24676147662</v>
      </c>
      <c r="R1167" s="25">
        <f t="array" aca="1" ref="R1167" ca="1">INDEX('Lorri 401b'!L:L,MATCH('Retirement Calculator'!A1167,'Lorri 401b'!N:N,0),0)</f>
        <v>-30477521.471152101</v>
      </c>
      <c r="S1167" s="25">
        <f t="shared" ca="1" si="1047"/>
        <v>-29886912.224390626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3525.4531757812501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7820.4732791855868</v>
      </c>
      <c r="K1168" s="25">
        <f t="shared" si="1044"/>
        <v>20171.771259384055</v>
      </c>
      <c r="L1168" s="25"/>
      <c r="N1168" s="25">
        <f>'Combined Retirement'!$C$18/12</f>
        <v>39153.069999999992</v>
      </c>
      <c r="O1168" s="25">
        <f t="shared" si="1045"/>
        <v>11160.82546143035</v>
      </c>
      <c r="P1168" s="25">
        <f t="shared" si="1046"/>
        <v>27992.244538569641</v>
      </c>
      <c r="Q1168" s="25">
        <f t="array" aca="1" ref="Q1168" ca="1">INDEX('Isaac 401k'!L:L,MATCH('Retirement Calculator'!A1168,'Isaac 401k'!N:N,0),0)</f>
        <v>585217.06003846729</v>
      </c>
      <c r="R1168" s="25">
        <f t="array" aca="1" ref="R1168" ca="1">INDEX('Lorri 401b'!L:L,MATCH('Retirement Calculator'!A1168,'Lorri 401b'!N:N,0),0)</f>
        <v>-30624766.964254864</v>
      </c>
      <c r="S1168" s="25">
        <f t="shared" ca="1" si="1047"/>
        <v>-30039549.904216398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3525.4531757812501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7820.4732791855868</v>
      </c>
      <c r="K1169" s="25">
        <f t="shared" si="1044"/>
        <v>20171.771259384055</v>
      </c>
      <c r="L1169" s="25"/>
      <c r="N1169" s="25">
        <f>'Combined Retirement'!$C$18/12</f>
        <v>39153.069999999992</v>
      </c>
      <c r="O1169" s="25">
        <f t="shared" si="1045"/>
        <v>11160.82546143035</v>
      </c>
      <c r="P1169" s="25">
        <f t="shared" si="1046"/>
        <v>27992.244538569641</v>
      </c>
      <c r="Q1169" s="25">
        <f t="array" aca="1" ref="Q1169" ca="1">INDEX('Isaac 401k'!L:L,MATCH('Retirement Calculator'!A1169,'Isaac 401k'!N:N,0),0)</f>
        <v>579802.40587077872</v>
      </c>
      <c r="R1169" s="25">
        <f t="array" aca="1" ref="R1169" ca="1">INDEX('Lorri 401b'!L:L,MATCH('Retirement Calculator'!A1169,'Lorri 401b'!N:N,0),0)</f>
        <v>-30772625.980245557</v>
      </c>
      <c r="S1169" s="25">
        <f t="shared" ca="1" si="1047"/>
        <v>-30192823.574374776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3525.4531757812501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7820.4732791855868</v>
      </c>
      <c r="K1170" s="25">
        <f t="shared" si="1044"/>
        <v>20171.771259384055</v>
      </c>
      <c r="L1170" s="25"/>
      <c r="N1170" s="25">
        <f>'Combined Retirement'!$C$18/12</f>
        <v>39153.069999999992</v>
      </c>
      <c r="O1170" s="25">
        <f t="shared" si="1045"/>
        <v>11160.82546143035</v>
      </c>
      <c r="P1170" s="25">
        <f t="shared" si="1046"/>
        <v>27992.244538569641</v>
      </c>
      <c r="Q1170" s="25">
        <f t="array" aca="1" ref="Q1170" ca="1">INDEX('Isaac 401k'!L:L,MATCH('Retirement Calculator'!A1170,'Isaac 401k'!N:N,0),0)</f>
        <v>574365.19064405805</v>
      </c>
      <c r="R1170" s="25">
        <f t="array" aca="1" ref="R1170" ca="1">INDEX('Lorri 401b'!L:L,MATCH('Retirement Calculator'!A1170,'Lorri 401b'!N:N,0),0)</f>
        <v>-30921101.075469542</v>
      </c>
      <c r="S1170" s="25">
        <f t="shared" ca="1" si="1047"/>
        <v>-30346735.884825483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3525.4531757812501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7820.4732791855868</v>
      </c>
      <c r="K1171" s="25">
        <f t="shared" si="1044"/>
        <v>20171.771259384055</v>
      </c>
      <c r="L1171" s="25"/>
      <c r="N1171" s="25">
        <f>'Combined Retirement'!$C$18/12</f>
        <v>39153.069999999992</v>
      </c>
      <c r="O1171" s="25">
        <f t="shared" si="1045"/>
        <v>11160.82546143035</v>
      </c>
      <c r="P1171" s="25">
        <f t="shared" si="1046"/>
        <v>27992.244538569641</v>
      </c>
      <c r="Q1171" s="25">
        <f t="array" aca="1" ref="Q1171" ca="1">INDEX('Isaac 401k'!L:L,MATCH('Retirement Calculator'!A1171,'Isaac 401k'!N:N,0),0)</f>
        <v>568905.32035389275</v>
      </c>
      <c r="R1171" s="25">
        <f t="array" aca="1" ref="R1171" ca="1">INDEX('Lorri 401b'!L:L,MATCH('Retirement Calculator'!A1171,'Lorri 401b'!N:N,0),0)</f>
        <v>-31070194.816923629</v>
      </c>
      <c r="S1171" s="25">
        <f t="shared" ca="1" si="1047"/>
        <v>-30501289.496569738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topLeftCell="I1" workbookViewId="0">
      <pane ySplit="6" topLeftCell="A49" activePane="bottomLeft" state="frozen"/>
      <selection pane="bottomLeft" activeCell="A81" sqref="A81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15.917808219178083</v>
      </c>
      <c r="R1" s="400"/>
      <c r="S1" s="400"/>
      <c r="T1" s="400"/>
      <c r="U1" s="400"/>
      <c r="V1" s="401">
        <f ca="1">(TODAY()-B16)/365</f>
        <v>16.413698630136988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18.668493150684931</v>
      </c>
      <c r="B2" s="338">
        <v>39356</v>
      </c>
      <c r="C2" s="338">
        <f ca="1">TODAY()</f>
        <v>46170</v>
      </c>
      <c r="D2" s="399">
        <f>-(SUM(D7:D80))</f>
        <v>-435224.27000000008</v>
      </c>
      <c r="E2" s="399">
        <f>(H82+L82+Q82+V82)*-1</f>
        <v>1093258.8499999999</v>
      </c>
      <c r="F2" s="285">
        <f ca="1">D4</f>
        <v>0.11401900649070743</v>
      </c>
      <c r="G2" s="402">
        <f ca="1">(72/(F2*100))</f>
        <v>6.3147366580385009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XIRR(D7:D82,B7:B82)</f>
        <v>0.11401900649070743</v>
      </c>
      <c r="E4" s="400"/>
      <c r="F4" s="296"/>
      <c r="G4" s="296"/>
      <c r="H4" s="296"/>
      <c r="I4" s="400"/>
      <c r="J4" s="296">
        <f ca="1">XIRR(H8:H82,B8:B82)</f>
        <v>0.11567791104316713</v>
      </c>
      <c r="K4" s="296"/>
      <c r="L4" s="296"/>
      <c r="M4" s="296"/>
      <c r="N4" s="400"/>
      <c r="O4" s="296">
        <f ca="1">XIRR(L7:L82,B7:B82)</f>
        <v>0.11196833252906799</v>
      </c>
      <c r="P4" s="296"/>
      <c r="Q4" s="296"/>
      <c r="R4" s="400"/>
      <c r="S4" s="400"/>
      <c r="T4" s="296">
        <f ca="1">XIRR(Q18:Q82,B18:B82)</f>
        <v>0.11305969357490542</v>
      </c>
      <c r="U4" s="296"/>
      <c r="V4" s="296"/>
      <c r="W4" s="296"/>
      <c r="X4" s="400"/>
      <c r="Y4" s="296">
        <f ca="1">XIRR(V16:V82,B16:B82)</f>
        <v>0.11351822018623353</v>
      </c>
      <c r="Z4" s="296"/>
    </row>
    <row r="5" spans="1:26" ht="11.25" customHeight="1" x14ac:dyDescent="0.3">
      <c r="A5" s="404"/>
      <c r="B5" s="295"/>
      <c r="C5" s="295"/>
      <c r="D5" s="561" t="s">
        <v>598</v>
      </c>
      <c r="E5" s="554"/>
      <c r="F5" s="554"/>
      <c r="G5" s="553"/>
      <c r="H5" s="562" t="s">
        <v>599</v>
      </c>
      <c r="I5" s="554"/>
      <c r="J5" s="554"/>
      <c r="K5" s="553"/>
      <c r="L5" s="563" t="s">
        <v>600</v>
      </c>
      <c r="M5" s="554"/>
      <c r="N5" s="554"/>
      <c r="O5" s="554"/>
      <c r="P5" s="553"/>
      <c r="Q5" s="562" t="s">
        <v>601</v>
      </c>
      <c r="R5" s="554"/>
      <c r="S5" s="554"/>
      <c r="T5" s="554"/>
      <c r="U5" s="553"/>
      <c r="V5" s="563" t="s">
        <v>602</v>
      </c>
      <c r="W5" s="554"/>
      <c r="X5" s="554"/>
      <c r="Y5" s="554"/>
      <c r="Z5" s="553"/>
    </row>
    <row r="6" spans="1:26" ht="11.25" customHeight="1" x14ac:dyDescent="0.3">
      <c r="A6" s="407" t="s">
        <v>603</v>
      </c>
      <c r="B6" s="407">
        <f ca="1">MAX(A:A)</f>
        <v>75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 t="shared" ref="A7:A81" si="0">_xlfn.RANK.EQ(G7,$G$7:$G$81)</f>
        <v>58</v>
      </c>
      <c r="B7" s="411">
        <v>39356</v>
      </c>
      <c r="C7" s="411">
        <v>39447</v>
      </c>
      <c r="D7" s="399">
        <f t="shared" ref="D7:D81" si="1">H7+L7+Q7+V7</f>
        <v>33.119999999999997</v>
      </c>
      <c r="E7" s="341">
        <f t="shared" ref="E7:F7" si="2">I7+N7+S7+X7</f>
        <v>0.05</v>
      </c>
      <c r="F7" s="341">
        <f t="shared" si="2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si="0"/>
        <v>55</v>
      </c>
      <c r="B8" s="411">
        <v>39448</v>
      </c>
      <c r="C8" s="411">
        <v>39538</v>
      </c>
      <c r="D8" s="399">
        <f t="shared" si="1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1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1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1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0"/>
        <v>52</v>
      </c>
      <c r="B9" s="411">
        <v>39539</v>
      </c>
      <c r="C9" s="411">
        <v>39629</v>
      </c>
      <c r="D9" s="399">
        <f t="shared" si="1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1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0"/>
        <v>49</v>
      </c>
      <c r="B10" s="411">
        <v>39630</v>
      </c>
      <c r="C10" s="411">
        <v>39721</v>
      </c>
      <c r="D10" s="399">
        <f t="shared" si="1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0"/>
        <v>50</v>
      </c>
      <c r="B11" s="411">
        <v>39722</v>
      </c>
      <c r="C11" s="411">
        <v>39813</v>
      </c>
      <c r="D11" s="399">
        <f t="shared" si="1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0"/>
        <v>63</v>
      </c>
      <c r="B12" s="414">
        <v>39814</v>
      </c>
      <c r="C12" s="414">
        <v>39903</v>
      </c>
      <c r="D12" s="399">
        <f t="shared" si="1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0"/>
        <v>2</v>
      </c>
      <c r="B13" s="411">
        <v>39904</v>
      </c>
      <c r="C13" s="411">
        <v>39994</v>
      </c>
      <c r="D13" s="399">
        <f t="shared" si="1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0"/>
        <v>3</v>
      </c>
      <c r="B14" s="411">
        <v>39995</v>
      </c>
      <c r="C14" s="411">
        <v>40086</v>
      </c>
      <c r="D14" s="399">
        <f t="shared" si="1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0"/>
        <v>37</v>
      </c>
      <c r="B15" s="411">
        <v>40087</v>
      </c>
      <c r="C15" s="411">
        <v>40178</v>
      </c>
      <c r="D15" s="399">
        <f t="shared" si="1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0"/>
        <v>28</v>
      </c>
      <c r="B16" s="411">
        <v>40179</v>
      </c>
      <c r="C16" s="411">
        <v>40268</v>
      </c>
      <c r="D16" s="399">
        <f t="shared" si="1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1" si="17">Y15+V16+X16+W16</f>
        <v>305.64999999999998</v>
      </c>
      <c r="Z16" s="413">
        <f t="shared" ref="Z16:Z81" si="18">X16/(Y15+(V16/2))</f>
        <v>6.1511482817927357E-2</v>
      </c>
    </row>
    <row r="17" spans="1:26" ht="11.25" customHeight="1" x14ac:dyDescent="0.3">
      <c r="A17" s="410">
        <f t="shared" si="0"/>
        <v>71</v>
      </c>
      <c r="B17" s="411">
        <v>40269</v>
      </c>
      <c r="C17" s="415">
        <v>40359</v>
      </c>
      <c r="D17" s="399">
        <f t="shared" si="1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0"/>
        <v>9</v>
      </c>
      <c r="B18" s="411">
        <v>40360</v>
      </c>
      <c r="C18" s="415">
        <v>40451</v>
      </c>
      <c r="D18" s="399">
        <f t="shared" si="1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1" si="21">T17+Q18+S18+R18</f>
        <v>275.64999999999998</v>
      </c>
      <c r="U18" s="412">
        <f t="shared" ref="U18:U81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0"/>
        <v>11</v>
      </c>
      <c r="B19" s="411">
        <v>40452</v>
      </c>
      <c r="C19" s="415">
        <v>40543</v>
      </c>
      <c r="D19" s="399">
        <f t="shared" si="1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0"/>
        <v>31</v>
      </c>
      <c r="B20" s="411">
        <v>40544</v>
      </c>
      <c r="C20" s="415">
        <v>40633</v>
      </c>
      <c r="D20" s="399">
        <f t="shared" si="1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0"/>
        <v>57</v>
      </c>
      <c r="B21" s="411">
        <v>40634</v>
      </c>
      <c r="C21" s="415">
        <v>40724</v>
      </c>
      <c r="D21" s="399">
        <f t="shared" si="1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0"/>
        <v>74</v>
      </c>
      <c r="B22" s="411">
        <v>40725</v>
      </c>
      <c r="C22" s="415">
        <v>40816</v>
      </c>
      <c r="D22" s="399">
        <f t="shared" si="1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0"/>
        <v>12</v>
      </c>
      <c r="B23" s="411">
        <v>40817</v>
      </c>
      <c r="C23" s="415">
        <v>40908</v>
      </c>
      <c r="D23" s="399">
        <f t="shared" si="1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0"/>
        <v>8</v>
      </c>
      <c r="B24" s="411">
        <v>40909</v>
      </c>
      <c r="C24" s="415">
        <v>40999</v>
      </c>
      <c r="D24" s="399">
        <f t="shared" si="1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0"/>
        <v>67</v>
      </c>
      <c r="B25" s="411">
        <v>41000</v>
      </c>
      <c r="C25" s="415">
        <v>41090</v>
      </c>
      <c r="D25" s="399">
        <f t="shared" si="1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0"/>
        <v>26</v>
      </c>
      <c r="B26" s="411">
        <v>41091</v>
      </c>
      <c r="C26" s="415">
        <v>41182</v>
      </c>
      <c r="D26" s="399">
        <f t="shared" si="1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0"/>
        <v>41</v>
      </c>
      <c r="B27" s="411">
        <v>41183</v>
      </c>
      <c r="C27" s="415">
        <v>41274</v>
      </c>
      <c r="D27" s="399">
        <f t="shared" si="1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0"/>
        <v>13</v>
      </c>
      <c r="B28" s="411">
        <v>41275</v>
      </c>
      <c r="C28" s="415">
        <v>41364</v>
      </c>
      <c r="D28" s="399">
        <f t="shared" si="1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0"/>
        <v>54</v>
      </c>
      <c r="B29" s="411">
        <v>41365</v>
      </c>
      <c r="C29" s="415">
        <v>41455</v>
      </c>
      <c r="D29" s="399">
        <f t="shared" si="1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0"/>
        <v>21</v>
      </c>
      <c r="B30" s="411">
        <v>41456</v>
      </c>
      <c r="C30" s="415">
        <v>41547</v>
      </c>
      <c r="D30" s="399">
        <f t="shared" si="1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0"/>
        <v>17</v>
      </c>
      <c r="B31" s="411">
        <v>41548</v>
      </c>
      <c r="C31" s="415">
        <v>41639</v>
      </c>
      <c r="D31" s="399">
        <f t="shared" si="1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0"/>
        <v>45</v>
      </c>
      <c r="B32" s="411">
        <v>41640</v>
      </c>
      <c r="C32" s="415">
        <v>41729</v>
      </c>
      <c r="D32" s="399">
        <f t="shared" si="1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0"/>
        <v>35</v>
      </c>
      <c r="B33" s="411">
        <v>41730</v>
      </c>
      <c r="C33" s="415">
        <v>41820</v>
      </c>
      <c r="D33" s="399">
        <f t="shared" si="1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0"/>
        <v>62</v>
      </c>
      <c r="B34" s="411">
        <v>41821</v>
      </c>
      <c r="C34" s="415">
        <v>41912</v>
      </c>
      <c r="D34" s="399">
        <f t="shared" si="1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0"/>
        <v>43</v>
      </c>
      <c r="B35" s="411">
        <v>41913</v>
      </c>
      <c r="C35" s="415">
        <v>42004</v>
      </c>
      <c r="D35" s="399">
        <f t="shared" si="1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0"/>
        <v>40</v>
      </c>
      <c r="B36" s="411">
        <v>42005</v>
      </c>
      <c r="C36" s="415">
        <v>42094</v>
      </c>
      <c r="D36" s="399">
        <f t="shared" si="1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0"/>
        <v>59</v>
      </c>
      <c r="B37" s="411">
        <v>42095</v>
      </c>
      <c r="C37" s="415">
        <v>42185</v>
      </c>
      <c r="D37" s="399">
        <f t="shared" si="1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0"/>
        <v>70</v>
      </c>
      <c r="B38" s="411">
        <v>42186</v>
      </c>
      <c r="C38" s="415">
        <v>42277</v>
      </c>
      <c r="D38" s="399">
        <f t="shared" si="1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0"/>
        <v>32</v>
      </c>
      <c r="B39" s="411">
        <v>42278</v>
      </c>
      <c r="C39" s="415">
        <v>42369</v>
      </c>
      <c r="D39" s="399">
        <f t="shared" si="1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0"/>
        <v>53</v>
      </c>
      <c r="B40" s="411">
        <v>42370</v>
      </c>
      <c r="C40" s="415">
        <v>42460</v>
      </c>
      <c r="D40" s="399">
        <f t="shared" si="1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0"/>
        <v>47</v>
      </c>
      <c r="B41" s="411">
        <v>42461</v>
      </c>
      <c r="C41" s="415">
        <v>42551</v>
      </c>
      <c r="D41" s="399">
        <f t="shared" si="1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0"/>
        <v>33</v>
      </c>
      <c r="B42" s="411">
        <v>42552</v>
      </c>
      <c r="C42" s="415">
        <v>42643</v>
      </c>
      <c r="D42" s="399">
        <f t="shared" si="1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0"/>
        <v>48</v>
      </c>
      <c r="B43" s="411">
        <v>42644</v>
      </c>
      <c r="C43" s="415">
        <v>42735</v>
      </c>
      <c r="D43" s="399">
        <f t="shared" si="1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0"/>
        <v>27</v>
      </c>
      <c r="B44" s="411">
        <v>42736</v>
      </c>
      <c r="C44" s="415">
        <v>42825</v>
      </c>
      <c r="D44" s="399">
        <f t="shared" si="1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0"/>
        <v>38</v>
      </c>
      <c r="B45" s="411">
        <v>42826</v>
      </c>
      <c r="C45" s="411">
        <v>42916</v>
      </c>
      <c r="D45" s="399">
        <f t="shared" si="1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0"/>
        <v>34</v>
      </c>
      <c r="B46" s="411">
        <v>42917</v>
      </c>
      <c r="C46" s="411">
        <v>43008</v>
      </c>
      <c r="D46" s="399">
        <f t="shared" si="1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0"/>
        <v>30</v>
      </c>
      <c r="B47" s="411">
        <v>43009</v>
      </c>
      <c r="C47" s="411">
        <v>43100</v>
      </c>
      <c r="D47" s="399">
        <f t="shared" si="1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0"/>
        <v>61</v>
      </c>
      <c r="B48" s="411">
        <v>43101</v>
      </c>
      <c r="C48" s="411">
        <v>43190</v>
      </c>
      <c r="D48" s="399">
        <f t="shared" si="1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0"/>
        <v>44</v>
      </c>
      <c r="B49" s="411">
        <v>43191</v>
      </c>
      <c r="C49" s="411">
        <v>43281</v>
      </c>
      <c r="D49" s="399">
        <f t="shared" si="1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0"/>
        <v>36</v>
      </c>
      <c r="B50" s="411">
        <v>43282</v>
      </c>
      <c r="C50" s="411">
        <v>43373</v>
      </c>
      <c r="D50" s="399">
        <f t="shared" si="1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0"/>
        <v>72</v>
      </c>
      <c r="B51" s="411">
        <v>43374</v>
      </c>
      <c r="C51" s="411">
        <v>43465</v>
      </c>
      <c r="D51" s="399">
        <f t="shared" si="1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0"/>
        <v>7</v>
      </c>
      <c r="B52" s="411">
        <v>43466</v>
      </c>
      <c r="C52" s="411">
        <v>43555</v>
      </c>
      <c r="D52" s="399">
        <f t="shared" si="1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0"/>
        <v>39</v>
      </c>
      <c r="B53" s="411">
        <v>43556</v>
      </c>
      <c r="C53" s="411">
        <v>43646</v>
      </c>
      <c r="D53" s="399">
        <f t="shared" si="1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0"/>
        <v>56</v>
      </c>
      <c r="B54" s="411">
        <v>43647</v>
      </c>
      <c r="C54" s="411">
        <v>43738</v>
      </c>
      <c r="D54" s="399">
        <f t="shared" si="1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0"/>
        <v>14</v>
      </c>
      <c r="B55" s="416">
        <v>43739</v>
      </c>
      <c r="C55" s="416">
        <v>43830</v>
      </c>
      <c r="D55" s="417">
        <f t="shared" si="1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0"/>
        <v>75</v>
      </c>
      <c r="B56" s="411">
        <v>43831</v>
      </c>
      <c r="C56" s="411">
        <v>43921</v>
      </c>
      <c r="D56" s="399">
        <f t="shared" si="1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0"/>
        <v>1</v>
      </c>
      <c r="B57" s="411">
        <v>43922</v>
      </c>
      <c r="C57" s="411">
        <v>44012</v>
      </c>
      <c r="D57" s="399">
        <f t="shared" si="1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0"/>
        <v>20</v>
      </c>
      <c r="B58" s="411">
        <v>44013</v>
      </c>
      <c r="C58" s="411">
        <v>44104</v>
      </c>
      <c r="D58" s="399">
        <f t="shared" si="1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0"/>
        <v>4</v>
      </c>
      <c r="B59" s="411">
        <v>44105</v>
      </c>
      <c r="C59" s="411">
        <v>44196</v>
      </c>
      <c r="D59" s="399">
        <f t="shared" si="1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0"/>
        <v>29</v>
      </c>
      <c r="B60" s="411">
        <v>44197</v>
      </c>
      <c r="C60" s="411">
        <v>44286</v>
      </c>
      <c r="D60" s="399">
        <f t="shared" si="1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0"/>
        <v>19</v>
      </c>
      <c r="B61" s="411">
        <v>44287</v>
      </c>
      <c r="C61" s="411">
        <v>44377</v>
      </c>
      <c r="D61" s="399">
        <f t="shared" si="1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0"/>
        <v>60</v>
      </c>
      <c r="B62" s="411">
        <v>44378</v>
      </c>
      <c r="C62" s="411">
        <v>44469</v>
      </c>
      <c r="D62" s="399">
        <f t="shared" si="1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0"/>
        <v>23</v>
      </c>
      <c r="B63" s="411">
        <v>44470</v>
      </c>
      <c r="C63" s="411">
        <v>44561</v>
      </c>
      <c r="D63" s="399">
        <f t="shared" si="1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0"/>
        <v>69</v>
      </c>
      <c r="B64" s="411">
        <v>44562</v>
      </c>
      <c r="C64" s="411">
        <v>44651</v>
      </c>
      <c r="D64" s="399">
        <f t="shared" si="1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0"/>
        <v>73</v>
      </c>
      <c r="B65" s="416">
        <v>44652</v>
      </c>
      <c r="C65" s="416">
        <v>44742</v>
      </c>
      <c r="D65" s="417">
        <f t="shared" si="1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0"/>
        <v>68</v>
      </c>
      <c r="B66" s="411">
        <v>44743</v>
      </c>
      <c r="C66" s="411">
        <v>44834</v>
      </c>
      <c r="D66" s="399">
        <f t="shared" si="1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0"/>
        <v>16</v>
      </c>
      <c r="B67" s="411">
        <v>44835</v>
      </c>
      <c r="C67" s="411">
        <v>44926</v>
      </c>
      <c r="D67" s="399">
        <f t="shared" si="1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0"/>
        <v>22</v>
      </c>
      <c r="B68" s="416">
        <v>44927</v>
      </c>
      <c r="C68" s="416">
        <v>45016</v>
      </c>
      <c r="D68" s="417">
        <f t="shared" si="1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0"/>
        <v>25</v>
      </c>
      <c r="B69" s="411">
        <v>45017</v>
      </c>
      <c r="C69" s="411">
        <v>45107</v>
      </c>
      <c r="D69" s="399">
        <f t="shared" si="1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0"/>
        <v>66</v>
      </c>
      <c r="B70" s="416">
        <v>45108</v>
      </c>
      <c r="C70" s="416">
        <v>45199</v>
      </c>
      <c r="D70" s="417">
        <f t="shared" si="1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0"/>
        <v>6</v>
      </c>
      <c r="B71" s="416">
        <v>45200</v>
      </c>
      <c r="C71" s="416">
        <v>45291</v>
      </c>
      <c r="D71" s="417">
        <f t="shared" si="1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si="0"/>
        <v>15</v>
      </c>
      <c r="B72" s="416">
        <v>45292</v>
      </c>
      <c r="C72" s="416">
        <v>45382</v>
      </c>
      <c r="D72" s="417">
        <f t="shared" si="1"/>
        <v>7595.43</v>
      </c>
      <c r="E72" s="418">
        <f t="shared" ref="E72:F72" si="76">I72+N72+S72+X72</f>
        <v>49773.11</v>
      </c>
      <c r="F72" s="418">
        <f t="shared" si="76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0"/>
        <v>46</v>
      </c>
      <c r="B73" s="411">
        <v>45383</v>
      </c>
      <c r="C73" s="411">
        <v>45473</v>
      </c>
      <c r="D73" s="399">
        <f t="shared" si="1"/>
        <v>8308.86</v>
      </c>
      <c r="E73" s="341">
        <f t="shared" ref="E73:F73" si="77">I73+N73+S73+X73</f>
        <v>12647.249999999998</v>
      </c>
      <c r="F73" s="341">
        <f t="shared" si="77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0"/>
        <v>24</v>
      </c>
      <c r="B74" s="411">
        <v>45474</v>
      </c>
      <c r="C74" s="411">
        <v>45565</v>
      </c>
      <c r="D74" s="399">
        <f t="shared" si="1"/>
        <v>8470.7900000000009</v>
      </c>
      <c r="E74" s="341">
        <f t="shared" ref="E74:F74" si="78">I74+N74+S74+X74</f>
        <v>47123.93</v>
      </c>
      <c r="F74" s="341">
        <f t="shared" si="78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0"/>
        <v>51</v>
      </c>
      <c r="B75" s="416">
        <v>45566</v>
      </c>
      <c r="C75" s="416">
        <v>45657</v>
      </c>
      <c r="D75" s="399">
        <f t="shared" si="1"/>
        <v>7875.74</v>
      </c>
      <c r="E75" s="341">
        <f t="shared" ref="E75:F75" si="79">I75+N75+S75+X75</f>
        <v>6634.9400000000005</v>
      </c>
      <c r="F75" s="341">
        <f t="shared" si="79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0"/>
        <v>65</v>
      </c>
      <c r="B76" s="411">
        <v>45658</v>
      </c>
      <c r="C76" s="411">
        <v>45747</v>
      </c>
      <c r="D76" s="399">
        <f t="shared" si="1"/>
        <v>8468.5</v>
      </c>
      <c r="E76" s="341">
        <f t="shared" ref="E76:F76" si="80">I76+N76+S76+X76</f>
        <v>-23233.47</v>
      </c>
      <c r="F76" s="341">
        <f t="shared" si="80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1" si="81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0"/>
        <v>10</v>
      </c>
      <c r="B77" s="411">
        <v>45748</v>
      </c>
      <c r="C77" s="411">
        <v>45838</v>
      </c>
      <c r="D77" s="399">
        <f t="shared" si="1"/>
        <v>8336.2599999999984</v>
      </c>
      <c r="E77" s="341">
        <f t="shared" ref="E77:F77" si="82">I77+N77+S77+X77</f>
        <v>78804.489999999991</v>
      </c>
      <c r="F77" s="341">
        <f t="shared" si="82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1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0"/>
        <v>18</v>
      </c>
      <c r="B78" s="411">
        <v>45839</v>
      </c>
      <c r="C78" s="411">
        <v>45930</v>
      </c>
      <c r="D78" s="399">
        <f t="shared" si="1"/>
        <v>8512.1500000000015</v>
      </c>
      <c r="E78" s="341">
        <f t="shared" ref="E78:F78" si="83">I78+N78+S78+X78</f>
        <v>62574.47</v>
      </c>
      <c r="F78" s="341">
        <f t="shared" si="83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1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0"/>
        <v>42</v>
      </c>
      <c r="B79" s="411">
        <v>45931</v>
      </c>
      <c r="C79" s="411">
        <v>46022</v>
      </c>
      <c r="D79" s="399">
        <f t="shared" si="1"/>
        <v>7950.88</v>
      </c>
      <c r="E79" s="341">
        <f t="shared" ref="E79:F79" si="84">I79+N79+S79+X79</f>
        <v>22107.989999999998</v>
      </c>
      <c r="F79" s="341">
        <f t="shared" si="84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1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0"/>
        <v>64</v>
      </c>
      <c r="B80" s="411">
        <v>46023</v>
      </c>
      <c r="C80" s="411">
        <v>46112</v>
      </c>
      <c r="D80" s="399">
        <f t="shared" si="1"/>
        <v>9490.0500000000011</v>
      </c>
      <c r="E80" s="341">
        <f t="shared" ref="E80:F80" si="85">I80+N80+S80+X80</f>
        <v>-26205.96</v>
      </c>
      <c r="F80" s="341">
        <f t="shared" si="85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1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0"/>
        <v>5</v>
      </c>
      <c r="B81" s="411">
        <v>46113</v>
      </c>
      <c r="C81" s="411">
        <v>46165</v>
      </c>
      <c r="D81" s="399">
        <f t="shared" si="1"/>
        <v>5570.38</v>
      </c>
      <c r="E81" s="341">
        <f t="shared" ref="E81:F81" si="86">I81+N81+S81+X81</f>
        <v>123138.17</v>
      </c>
      <c r="F81" s="341">
        <f t="shared" si="86"/>
        <v>1093258.8499999999</v>
      </c>
      <c r="G81" s="285">
        <f t="shared" si="4"/>
        <v>0.12729498914342857</v>
      </c>
      <c r="H81" s="408">
        <v>1202.8800000000001</v>
      </c>
      <c r="I81" s="408">
        <v>50403.42</v>
      </c>
      <c r="J81" s="408">
        <f t="shared" si="9"/>
        <v>429118.56999999995</v>
      </c>
      <c r="K81" s="412">
        <f t="shared" si="5"/>
        <v>0.13330228094612068</v>
      </c>
      <c r="L81" s="409">
        <v>122.16</v>
      </c>
      <c r="M81" s="409">
        <v>0</v>
      </c>
      <c r="N81" s="409">
        <v>15545.76</v>
      </c>
      <c r="O81" s="409">
        <f t="shared" si="81"/>
        <v>137014.46999999997</v>
      </c>
      <c r="P81" s="413">
        <f t="shared" si="7"/>
        <v>0.12804598854289476</v>
      </c>
      <c r="Q81" s="408">
        <v>2830.21</v>
      </c>
      <c r="R81" s="408">
        <v>-4.75</v>
      </c>
      <c r="S81" s="408">
        <v>44913.58</v>
      </c>
      <c r="T81" s="408">
        <f t="shared" si="21"/>
        <v>403661.47</v>
      </c>
      <c r="U81" s="412">
        <f t="shared" si="22"/>
        <v>0.12568951089898803</v>
      </c>
      <c r="V81" s="409">
        <v>1415.13</v>
      </c>
      <c r="W81" s="409">
        <v>-4.75</v>
      </c>
      <c r="X81" s="409">
        <v>12275.41</v>
      </c>
      <c r="Y81" s="409">
        <f t="shared" si="17"/>
        <v>123464.34000000005</v>
      </c>
      <c r="Z81" s="413">
        <f t="shared" si="18"/>
        <v>0.11110364410948828</v>
      </c>
    </row>
    <row r="82" spans="1:26" ht="11.25" customHeight="1" x14ac:dyDescent="0.3">
      <c r="A82" s="424"/>
      <c r="B82" s="411">
        <f ca="1">TODAY()</f>
        <v>46170</v>
      </c>
      <c r="C82" s="425"/>
      <c r="D82" s="426">
        <f>-F81</f>
        <v>-1093258.8499999999</v>
      </c>
      <c r="E82" s="426"/>
      <c r="F82" s="426"/>
      <c r="G82" s="426"/>
      <c r="H82" s="426">
        <f>-J81</f>
        <v>-429118.56999999995</v>
      </c>
      <c r="I82" s="427"/>
      <c r="J82" s="426"/>
      <c r="K82" s="426"/>
      <c r="L82" s="426">
        <f>-O81</f>
        <v>-137014.46999999997</v>
      </c>
      <c r="M82" s="426"/>
      <c r="N82" s="427"/>
      <c r="O82" s="426"/>
      <c r="P82" s="426"/>
      <c r="Q82" s="426">
        <f>-T81</f>
        <v>-403661.47</v>
      </c>
      <c r="R82" s="426"/>
      <c r="S82" s="426"/>
      <c r="T82" s="426"/>
      <c r="U82" s="426"/>
      <c r="V82" s="426">
        <f>-Y81</f>
        <v>-123464.34000000005</v>
      </c>
      <c r="W82" s="428"/>
      <c r="X82" s="428"/>
      <c r="Y82" s="428"/>
      <c r="Z82" s="428"/>
    </row>
    <row r="83" spans="1:26" ht="11.25" customHeight="1" x14ac:dyDescent="0.3">
      <c r="A83" s="404"/>
      <c r="B83" s="295"/>
      <c r="C83" s="406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188"/>
      <c r="W83" s="400"/>
      <c r="X83" s="403"/>
      <c r="Y83" s="188"/>
      <c r="Z83" s="18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296"/>
      <c r="I84" s="296"/>
      <c r="J84" s="400"/>
      <c r="K84" s="400"/>
      <c r="L84" s="400"/>
      <c r="M84" s="400"/>
      <c r="N84" s="403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293" t="s">
        <v>613</v>
      </c>
      <c r="B85" s="295"/>
      <c r="C85" s="406"/>
      <c r="D85" s="400"/>
      <c r="E85" s="400"/>
      <c r="F85" s="400"/>
      <c r="G85" s="400"/>
      <c r="H85" s="401"/>
      <c r="I85" s="296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0"/>
      <c r="Y85" s="188"/>
      <c r="Z85" s="188"/>
    </row>
    <row r="86" spans="1:26" ht="11.25" customHeight="1" x14ac:dyDescent="0.3">
      <c r="A86" s="293">
        <f>COUNTIF(E7:E82,"&gt;0")</f>
        <v>58</v>
      </c>
      <c r="B86" s="295"/>
      <c r="C86" s="406"/>
      <c r="D86" s="400"/>
      <c r="E86" s="400"/>
      <c r="F86" s="400"/>
      <c r="G86" s="400"/>
      <c r="H86" s="188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 t="s">
        <v>614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188"/>
      <c r="Z87" s="188"/>
    </row>
    <row r="88" spans="1:26" ht="11.25" customHeight="1" x14ac:dyDescent="0.3">
      <c r="A88" s="296">
        <f>(SUMIFS(G7:G82,E7:E82,"&gt;0"))/A86</f>
        <v>5.6823934567417453E-2</v>
      </c>
      <c r="B88" s="295"/>
      <c r="C88" s="406"/>
      <c r="D88" s="400"/>
      <c r="E88" s="400"/>
      <c r="F88" s="400"/>
      <c r="G88" s="400"/>
      <c r="H88" s="296"/>
      <c r="I88" s="296"/>
      <c r="J88" s="400"/>
      <c r="K88" s="400"/>
      <c r="L88" s="400"/>
      <c r="M88" s="400"/>
      <c r="N88" s="296"/>
      <c r="O88" s="400"/>
      <c r="P88" s="400"/>
      <c r="Q88" s="400"/>
      <c r="R88" s="400"/>
      <c r="S88" s="400"/>
      <c r="T88" s="400"/>
      <c r="U88" s="400"/>
      <c r="V88" s="400"/>
      <c r="W88" s="400"/>
      <c r="X88" s="296"/>
      <c r="Y88" s="188"/>
      <c r="Z88" s="188"/>
    </row>
    <row r="89" spans="1:26" ht="11.25" customHeight="1" x14ac:dyDescent="0.3">
      <c r="A89" s="293" t="s">
        <v>615</v>
      </c>
      <c r="B89" s="295"/>
      <c r="C89" s="406"/>
      <c r="D89" s="400"/>
      <c r="E89" s="400"/>
      <c r="F89" s="400"/>
      <c r="G89" s="400"/>
      <c r="H89" s="296"/>
      <c r="I89" s="296"/>
      <c r="J89" s="296"/>
      <c r="K89" s="296"/>
      <c r="L89" s="296"/>
      <c r="M89" s="296"/>
      <c r="N89" s="296"/>
      <c r="O89" s="400"/>
      <c r="P89" s="400"/>
      <c r="Q89" s="400"/>
      <c r="R89" s="400"/>
      <c r="S89" s="400"/>
      <c r="T89" s="400"/>
      <c r="U89" s="400"/>
      <c r="V89" s="188"/>
      <c r="W89" s="188"/>
      <c r="X89" s="188"/>
      <c r="Y89" s="188"/>
      <c r="Z89" s="188"/>
    </row>
    <row r="90" spans="1:26" ht="11.25" customHeight="1" x14ac:dyDescent="0.3">
      <c r="A90" s="293">
        <f>COUNTIF(E7:E82,"&lt;0")</f>
        <v>17</v>
      </c>
    </row>
    <row r="91" spans="1:26" ht="11.25" customHeight="1" x14ac:dyDescent="0.3">
      <c r="A91" s="293" t="s">
        <v>616</v>
      </c>
    </row>
    <row r="92" spans="1:26" ht="11.25" customHeight="1" x14ac:dyDescent="0.3">
      <c r="A92" s="296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AVERAGE(G9,G13,G17,G21,G25,G29,G33,G37,G41,G45,G49,G53,G57,G61,G65,G69,G73,G77)</f>
        <v>2.7264347192975175E-2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46170</v>
      </c>
      <c r="D1" s="564" t="s">
        <v>622</v>
      </c>
      <c r="E1" s="553"/>
      <c r="F1" s="564" t="s">
        <v>623</v>
      </c>
      <c r="G1" s="553"/>
      <c r="H1" s="564" t="s">
        <v>624</v>
      </c>
      <c r="I1" s="553"/>
      <c r="J1" s="564" t="s">
        <v>625</v>
      </c>
      <c r="K1" s="553"/>
      <c r="L1" s="431"/>
      <c r="M1" s="431"/>
      <c r="N1" s="432">
        <f>R1/Q1</f>
        <v>0.21977797398773583</v>
      </c>
      <c r="O1" s="565" t="s">
        <v>626</v>
      </c>
      <c r="P1" s="547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14.012320328542094</v>
      </c>
      <c r="D3" s="429" t="s">
        <v>633</v>
      </c>
      <c r="E3" s="441">
        <f ca="1">'TSP-401K'!J4</f>
        <v>0.11567791104316713</v>
      </c>
      <c r="F3" s="429" t="s">
        <v>633</v>
      </c>
      <c r="G3" s="441">
        <f ca="1">'TSP-401K'!O4</f>
        <v>0.11196833252906799</v>
      </c>
      <c r="H3" s="429" t="s">
        <v>633</v>
      </c>
      <c r="I3" s="441">
        <f ca="1">'TSP-401K'!T4</f>
        <v>0.11305969357490542</v>
      </c>
      <c r="J3" s="429" t="s">
        <v>633</v>
      </c>
      <c r="K3" s="441">
        <f ca="1">'TSP-401K'!Y4</f>
        <v>0.11351822018623353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14.012320328542094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1093258.8499999999</v>
      </c>
      <c r="D6" s="429" t="s">
        <v>637</v>
      </c>
      <c r="E6" s="445">
        <f>'TSP-401K'!H82*-1</f>
        <v>429118.56999999995</v>
      </c>
      <c r="F6" s="429" t="s">
        <v>637</v>
      </c>
      <c r="G6" s="445">
        <f>'TSP-401K'!L82*-1</f>
        <v>137014.46999999997</v>
      </c>
      <c r="H6" s="429" t="s">
        <v>637</v>
      </c>
      <c r="I6" s="445">
        <f>'TSP-401K'!Q82*-1</f>
        <v>403661.47</v>
      </c>
      <c r="J6" s="429" t="s">
        <v>637</v>
      </c>
      <c r="K6" s="445">
        <f>'TSP-401K'!V82*-1</f>
        <v>123464.34000000005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6671435.4820235511</v>
      </c>
      <c r="D8" s="429" t="s">
        <v>639</v>
      </c>
      <c r="E8" s="445">
        <f ca="1">FV(E3/26,C3*26,-(E2*0.1)/26,-E6,1)</f>
        <v>2528241.1376969777</v>
      </c>
      <c r="F8" s="429" t="s">
        <v>639</v>
      </c>
      <c r="G8" s="445">
        <f ca="1">FV(G3/12,12*C3,-(G2*0.1)/12,-G6,1)</f>
        <v>714230.71695708053</v>
      </c>
      <c r="H8" s="429" t="s">
        <v>639</v>
      </c>
      <c r="I8" s="445">
        <f ca="1">FV(I3/24,C5*24,-(I2*0.1)/24,-I6,1)</f>
        <v>2517793.3605660945</v>
      </c>
      <c r="J8" s="429" t="s">
        <v>639</v>
      </c>
      <c r="K8" s="445">
        <f ca="1">FV(K3/24,C5*24,-(K2*0.055)/24,-K6,1)</f>
        <v>911170.26680339745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42305.438109374998</v>
      </c>
      <c r="D22" s="455">
        <f>B22+C22</f>
        <v>76749.905537164188</v>
      </c>
      <c r="E22" s="460">
        <f>D22/(B13+C13)</f>
        <v>0.62781314243289288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3525.4531757812501</v>
      </c>
      <c r="D24" s="455">
        <f>B24+C24</f>
        <v>6395.8254614303496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3242471.8546540583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0</v>
      </c>
      <c r="C4" s="463">
        <f ca="1">(SUMIFS(H:H,I:I,"&gt;0",L:L,"&lt;0"))</f>
        <v>0</v>
      </c>
      <c r="D4" s="456" t="e">
        <f t="array" aca="1" ref="D4" ca="1">INDEX(N:N,MATCH(C4,H:H,0),0)</f>
        <v>#N/A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3242471.8546540583</v>
      </c>
      <c r="C8" s="447">
        <f t="shared" ref="C8:C136" si="0">SUMIF(G:G,A8,J:J)</f>
        <v>374258.93446283572</v>
      </c>
      <c r="D8" s="447">
        <f ca="1">SUMIF(G:G,1,K:K)</f>
        <v>155598.35086657025</v>
      </c>
      <c r="E8" s="447">
        <f t="shared" ref="E8:E136" ca="1" si="1">B8-C8+D8</f>
        <v>3023811.2710577929</v>
      </c>
      <c r="F8" s="431"/>
      <c r="G8" s="459">
        <v>1</v>
      </c>
      <c r="H8" s="459">
        <v>1</v>
      </c>
      <c r="I8" s="444">
        <f ca="1">B1</f>
        <v>3242471.8546540583</v>
      </c>
      <c r="J8" s="444">
        <f t="array" ref="J8">IFERROR(INDEX('Retirement Calculator'!J:J,MATCH('Isaac 401k'!N8,'Retirement Calculator'!A:A,0),0),0)</f>
        <v>31188.244538569645</v>
      </c>
      <c r="K8" s="444">
        <f t="shared" ref="K8:K262" ca="1" si="2">IPMT(M8/12,1,12,-I8+J8,,0)</f>
        <v>13380.348375481202</v>
      </c>
      <c r="L8" s="444">
        <f t="shared" ref="L8:L262" ca="1" si="3">I8-J8+K8</f>
        <v>3224663.9584909696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3023811.2710577929</v>
      </c>
      <c r="C9" s="447">
        <f t="shared" si="0"/>
        <v>374258.93446283572</v>
      </c>
      <c r="D9" s="447">
        <f ca="1">SUMIF(G:G,2,K:K)</f>
        <v>144411.26041785788</v>
      </c>
      <c r="E9" s="447">
        <f t="shared" ca="1" si="1"/>
        <v>2793963.5970128151</v>
      </c>
      <c r="F9" s="431"/>
      <c r="G9" s="459">
        <v>1</v>
      </c>
      <c r="H9" s="459">
        <v>2</v>
      </c>
      <c r="I9" s="444">
        <f t="shared" ref="I9:I263" ca="1" si="5">L8</f>
        <v>3224663.9584909696</v>
      </c>
      <c r="J9" s="444">
        <f t="array" ref="J9">IFERROR(INDEX('Retirement Calculator'!J:J,MATCH('Isaac 401k'!N9,'Retirement Calculator'!A:A,0),0),0)</f>
        <v>31188.244538569645</v>
      </c>
      <c r="K9" s="444">
        <f t="shared" ca="1" si="2"/>
        <v>13306.148808134998</v>
      </c>
      <c r="L9" s="444">
        <f t="shared" ca="1" si="3"/>
        <v>3206781.862760535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2793963.5970128151</v>
      </c>
      <c r="C10" s="447">
        <f t="shared" si="0"/>
        <v>374258.93446283572</v>
      </c>
      <c r="D10" s="447">
        <f ca="1">SUMIF(G:G,3,K:K)</f>
        <v>132651.8171900147</v>
      </c>
      <c r="E10" s="447">
        <f t="shared" ca="1" si="1"/>
        <v>2552356.4797399943</v>
      </c>
      <c r="F10" s="431"/>
      <c r="G10" s="459">
        <v>1</v>
      </c>
      <c r="H10" s="459">
        <v>3</v>
      </c>
      <c r="I10" s="444">
        <f t="shared" ca="1" si="5"/>
        <v>3206781.862760535</v>
      </c>
      <c r="J10" s="444">
        <f t="array" ref="J10">IFERROR(INDEX('Retirement Calculator'!J:J,MATCH('Isaac 401k'!N10,'Retirement Calculator'!A:A,0),0),0)</f>
        <v>31188.244538569645</v>
      </c>
      <c r="K10" s="444">
        <f t="shared" ca="1" si="2"/>
        <v>13231.640075924855</v>
      </c>
      <c r="L10" s="444">
        <f t="shared" ca="1" si="3"/>
        <v>3188825.25829789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2552356.4797399943</v>
      </c>
      <c r="C11" s="447">
        <f t="shared" si="0"/>
        <v>369602.93446283572</v>
      </c>
      <c r="D11" s="447">
        <f ca="1">SUMIF(G:G,4,K:K)</f>
        <v>120359.11202599799</v>
      </c>
      <c r="E11" s="447">
        <f t="shared" ca="1" si="1"/>
        <v>2303112.6573031568</v>
      </c>
      <c r="F11" s="431"/>
      <c r="G11" s="459">
        <v>1</v>
      </c>
      <c r="H11" s="459">
        <v>4</v>
      </c>
      <c r="I11" s="444">
        <f t="shared" ca="1" si="5"/>
        <v>3188825.25829789</v>
      </c>
      <c r="J11" s="444">
        <f t="array" ref="J11">IFERROR(INDEX('Retirement Calculator'!J:J,MATCH('Isaac 401k'!N11,'Retirement Calculator'!A:A,0),0),0)</f>
        <v>31188.244538569645</v>
      </c>
      <c r="K11" s="444">
        <f t="shared" ca="1" si="2"/>
        <v>13156.820890663834</v>
      </c>
      <c r="L11" s="444">
        <f t="shared" ca="1" si="3"/>
        <v>3170793.8346499838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2303112.6573031568</v>
      </c>
      <c r="C12" s="447">
        <f t="shared" si="0"/>
        <v>364946.93446283572</v>
      </c>
      <c r="D12" s="447">
        <f ca="1">SUMIF(G:G,5,K:K)</f>
        <v>107795.04503168633</v>
      </c>
      <c r="E12" s="447">
        <f t="shared" ca="1" si="1"/>
        <v>2045960.7678720073</v>
      </c>
      <c r="F12" s="431"/>
      <c r="G12" s="459">
        <v>1</v>
      </c>
      <c r="H12" s="459">
        <v>5</v>
      </c>
      <c r="I12" s="444">
        <f t="shared" ca="1" si="5"/>
        <v>3170793.8346499838</v>
      </c>
      <c r="J12" s="444">
        <f t="array" ref="J12">IFERROR(INDEX('Retirement Calculator'!J:J,MATCH('Isaac 401k'!N12,'Retirement Calculator'!A:A,0),0),0)</f>
        <v>31188.244538569645</v>
      </c>
      <c r="K12" s="444">
        <f t="shared" ca="1" si="2"/>
        <v>13081.689958797559</v>
      </c>
      <c r="L12" s="444">
        <f t="shared" ca="1" si="3"/>
        <v>3152687.2800702117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2045960.7678720073</v>
      </c>
      <c r="C13" s="447">
        <f t="shared" si="0"/>
        <v>255368.57616591541</v>
      </c>
      <c r="D13" s="447">
        <f ca="1">SUMIF(G:G,6,K:K)</f>
        <v>96016.029231128225</v>
      </c>
      <c r="E13" s="447">
        <f t="shared" ca="1" si="1"/>
        <v>1886608.2209372201</v>
      </c>
      <c r="F13" s="431"/>
      <c r="G13" s="459">
        <v>1</v>
      </c>
      <c r="H13" s="459">
        <v>6</v>
      </c>
      <c r="I13" s="444">
        <f t="shared" ca="1" si="5"/>
        <v>3152687.2800702117</v>
      </c>
      <c r="J13" s="444">
        <f t="array" ref="J13">IFERROR(INDEX('Retirement Calculator'!J:J,MATCH('Isaac 401k'!N13,'Retirement Calculator'!A:A,0),0),0)</f>
        <v>31188.244538569645</v>
      </c>
      <c r="K13" s="444">
        <f t="shared" ca="1" si="2"/>
        <v>13006.24598138184</v>
      </c>
      <c r="L13" s="444">
        <f t="shared" ca="1" si="3"/>
        <v>3134505.2815130237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1886608.2209372201</v>
      </c>
      <c r="C14" s="447">
        <f t="shared" si="0"/>
        <v>101958.87455022702</v>
      </c>
      <c r="D14" s="447">
        <f ca="1">SUMIF(G:G,7,K:K)</f>
        <v>93718.440341162015</v>
      </c>
      <c r="E14" s="447">
        <f t="shared" ca="1" si="1"/>
        <v>1878367.7867281551</v>
      </c>
      <c r="F14" s="431"/>
      <c r="G14" s="459">
        <v>1</v>
      </c>
      <c r="H14" s="459">
        <v>7</v>
      </c>
      <c r="I14" s="444">
        <f t="shared" ca="1" si="5"/>
        <v>3134505.2815130237</v>
      </c>
      <c r="J14" s="444">
        <f t="array" ref="J14">IFERROR(INDEX('Retirement Calculator'!J:J,MATCH('Isaac 401k'!N14,'Retirement Calculator'!A:A,0),0),0)</f>
        <v>31188.244538569645</v>
      </c>
      <c r="K14" s="444">
        <f t="shared" ca="1" si="2"/>
        <v>12930.487654060224</v>
      </c>
      <c r="L14" s="444">
        <f t="shared" ca="1" si="3"/>
        <v>3116247.524628514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1878367.7867281551</v>
      </c>
      <c r="C15" s="447">
        <f t="shared" si="0"/>
        <v>101958.87455022702</v>
      </c>
      <c r="D15" s="447">
        <f ca="1">SUMIF(G:G,8,K:K)</f>
        <v>93296.844087656646</v>
      </c>
      <c r="E15" s="447">
        <f t="shared" ca="1" si="1"/>
        <v>1869705.7562655846</v>
      </c>
      <c r="F15" s="431"/>
      <c r="G15" s="459">
        <v>1</v>
      </c>
      <c r="H15" s="459">
        <v>8</v>
      </c>
      <c r="I15" s="444">
        <f t="shared" ca="1" si="5"/>
        <v>3116247.524628514</v>
      </c>
      <c r="J15" s="444">
        <f t="array" ref="J15">IFERROR(INDEX('Retirement Calculator'!J:J,MATCH('Isaac 401k'!N15,'Retirement Calculator'!A:A,0),0),0)</f>
        <v>31188.244538569645</v>
      </c>
      <c r="K15" s="444">
        <f t="shared" ca="1" si="2"/>
        <v>12854.413667041434</v>
      </c>
      <c r="L15" s="444">
        <f t="shared" ca="1" si="3"/>
        <v>3097913.6937569855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1869705.7562655846</v>
      </c>
      <c r="C16" s="447">
        <f t="shared" si="0"/>
        <v>94521.778950227061</v>
      </c>
      <c r="D16" s="447">
        <f ca="1">SUMIF(G:G,9,K:K)</f>
        <v>93042.212256021492</v>
      </c>
      <c r="E16" s="447">
        <f t="shared" ca="1" si="1"/>
        <v>1868226.1895713792</v>
      </c>
      <c r="F16" s="431"/>
      <c r="G16" s="459">
        <v>1</v>
      </c>
      <c r="H16" s="459">
        <v>9</v>
      </c>
      <c r="I16" s="444">
        <f t="shared" ca="1" si="5"/>
        <v>3097913.6937569855</v>
      </c>
      <c r="J16" s="444">
        <f t="array" ref="J16">IFERROR(INDEX('Retirement Calculator'!J:J,MATCH('Isaac 401k'!N16,'Retirement Calculator'!A:A,0),0),0)</f>
        <v>31188.244538569645</v>
      </c>
      <c r="K16" s="444">
        <f t="shared" ca="1" si="2"/>
        <v>12778.022705076732</v>
      </c>
      <c r="L16" s="444">
        <f t="shared" ca="1" si="3"/>
        <v>3079503.4719234924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1868226.1895713792</v>
      </c>
      <c r="C17" s="447">
        <f t="shared" si="0"/>
        <v>93845.679350227059</v>
      </c>
      <c r="D17" s="447">
        <f ca="1">SUMIF(G:G,10,K:K)</f>
        <v>93001.105354596453</v>
      </c>
      <c r="E17" s="447">
        <f t="shared" ca="1" si="1"/>
        <v>1867381.6155757485</v>
      </c>
      <c r="F17" s="431"/>
      <c r="G17" s="459">
        <v>1</v>
      </c>
      <c r="H17" s="459">
        <v>10</v>
      </c>
      <c r="I17" s="444">
        <f t="shared" ca="1" si="5"/>
        <v>3079503.4719234924</v>
      </c>
      <c r="J17" s="444">
        <f t="array" ref="J17">IFERROR(INDEX('Retirement Calculator'!J:J,MATCH('Isaac 401k'!N17,'Retirement Calculator'!A:A,0),0),0)</f>
        <v>31188.244538569645</v>
      </c>
      <c r="K17" s="444">
        <f t="shared" ca="1" si="2"/>
        <v>12701.313447437176</v>
      </c>
      <c r="L17" s="444">
        <f t="shared" ca="1" si="3"/>
        <v>3061016.5408323598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1867381.6155757485</v>
      </c>
      <c r="C18" s="447">
        <f t="shared" si="0"/>
        <v>93845.679350227059</v>
      </c>
      <c r="D18" s="447">
        <f ca="1">SUMIF(G:G,11,K:K)</f>
        <v>92957.895346078411</v>
      </c>
      <c r="E18" s="447">
        <f t="shared" ca="1" si="1"/>
        <v>1866493.8315715997</v>
      </c>
      <c r="F18" s="431"/>
      <c r="G18" s="459">
        <v>1</v>
      </c>
      <c r="H18" s="459">
        <v>11</v>
      </c>
      <c r="I18" s="444">
        <f t="shared" ca="1" si="5"/>
        <v>3061016.5408323598</v>
      </c>
      <c r="J18" s="444">
        <f t="array" ref="J18">IFERROR(INDEX('Retirement Calculator'!J:J,MATCH('Isaac 401k'!N18,'Retirement Calculator'!A:A,0),0),0)</f>
        <v>31188.244538569645</v>
      </c>
      <c r="K18" s="444">
        <f t="shared" ca="1" si="2"/>
        <v>12624.284567890791</v>
      </c>
      <c r="L18" s="444">
        <f t="shared" ca="1" si="3"/>
        <v>3042452.5808616807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1866493.8315715997</v>
      </c>
      <c r="C19" s="447">
        <f t="shared" si="0"/>
        <v>93845.679350227059</v>
      </c>
      <c r="D19" s="447">
        <f ca="1">SUMIF(G:G,12,K:K)</f>
        <v>92912.474631517121</v>
      </c>
      <c r="E19" s="447">
        <f t="shared" ca="1" si="1"/>
        <v>1865560.6268528898</v>
      </c>
      <c r="F19" s="431"/>
      <c r="G19" s="459">
        <v>1</v>
      </c>
      <c r="H19" s="459">
        <v>12</v>
      </c>
      <c r="I19" s="444">
        <f t="shared" ca="1" si="5"/>
        <v>3042452.5808616807</v>
      </c>
      <c r="J19" s="444">
        <f t="array" ref="J19">IFERROR(INDEX('Retirement Calculator'!J:J,MATCH('Isaac 401k'!N19,'Retirement Calculator'!A:A,0),0),0)</f>
        <v>31188.244538569645</v>
      </c>
      <c r="K19" s="444">
        <f t="shared" ca="1" si="2"/>
        <v>12546.934734679628</v>
      </c>
      <c r="L19" s="444">
        <f t="shared" ca="1" si="3"/>
        <v>3023811.2710577906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1865560.6268528898</v>
      </c>
      <c r="C20" s="447">
        <f t="shared" si="0"/>
        <v>93845.679350227059</v>
      </c>
      <c r="D20" s="447">
        <f ca="1">SUMIF(G:G,13,K:K)</f>
        <v>92864.730106995732</v>
      </c>
      <c r="E20" s="447">
        <f t="shared" ca="1" si="1"/>
        <v>1864579.6776096583</v>
      </c>
      <c r="F20" s="431"/>
      <c r="G20" s="459">
        <v>2</v>
      </c>
      <c r="H20" s="459">
        <v>13</v>
      </c>
      <c r="I20" s="444">
        <f t="shared" ca="1" si="5"/>
        <v>3023811.2710577906</v>
      </c>
      <c r="J20" s="444">
        <f t="array" ref="J20">IFERROR(INDEX('Retirement Calculator'!J:J,MATCH('Isaac 401k'!N20,'Retirement Calculator'!A:A,0),0),0)</f>
        <v>31188.244538569645</v>
      </c>
      <c r="K20" s="444">
        <f t="shared" ca="1" si="2"/>
        <v>12469.262610496753</v>
      </c>
      <c r="L20" s="444">
        <f t="shared" ca="1" si="3"/>
        <v>3005092.2891297177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1864579.6776096583</v>
      </c>
      <c r="C21" s="447">
        <f t="shared" si="0"/>
        <v>93845.679350227059</v>
      </c>
      <c r="D21" s="447">
        <f ca="1">SUMIF(G:G,14,K:K)</f>
        <v>92814.542881986388</v>
      </c>
      <c r="E21" s="447">
        <f t="shared" ca="1" si="1"/>
        <v>1863548.5411414176</v>
      </c>
      <c r="F21" s="431"/>
      <c r="G21" s="459">
        <v>2</v>
      </c>
      <c r="H21" s="459">
        <v>14</v>
      </c>
      <c r="I21" s="444">
        <f t="shared" ca="1" si="5"/>
        <v>3005092.2891297177</v>
      </c>
      <c r="J21" s="444">
        <f t="array" ref="J21">IFERROR(INDEX('Retirement Calculator'!J:J,MATCH('Isaac 401k'!N21,'Retirement Calculator'!A:A,0),0),0)</f>
        <v>31188.244538569645</v>
      </c>
      <c r="K21" s="444">
        <f t="shared" ca="1" si="2"/>
        <v>12391.266852463115</v>
      </c>
      <c r="L21" s="444">
        <f t="shared" ca="1" si="3"/>
        <v>2986295.311443611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1863548.5411414176</v>
      </c>
      <c r="C22" s="447">
        <f t="shared" si="0"/>
        <v>93845.679350227059</v>
      </c>
      <c r="D22" s="447">
        <f ca="1">SUMIF(G:G,15,K:K)</f>
        <v>92761.787983296133</v>
      </c>
      <c r="E22" s="447">
        <f t="shared" ca="1" si="1"/>
        <v>1862464.6497744867</v>
      </c>
      <c r="F22" s="431"/>
      <c r="G22" s="459">
        <v>2</v>
      </c>
      <c r="H22" s="459">
        <v>15</v>
      </c>
      <c r="I22" s="444">
        <f t="shared" ca="1" si="5"/>
        <v>2986295.311443611</v>
      </c>
      <c r="J22" s="444">
        <f t="array" ref="J22">IFERROR(INDEX('Retirement Calculator'!J:J,MATCH('Isaac 401k'!N22,'Retirement Calculator'!A:A,0),0),0)</f>
        <v>31188.244538569645</v>
      </c>
      <c r="K22" s="444">
        <f t="shared" ca="1" si="2"/>
        <v>12312.946112104339</v>
      </c>
      <c r="L22" s="444">
        <f t="shared" ca="1" si="3"/>
        <v>2967420.0130171455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1862464.6497744867</v>
      </c>
      <c r="C23" s="447">
        <f t="shared" si="0"/>
        <v>93845.679350227059</v>
      </c>
      <c r="D23" s="447">
        <f ca="1">SUMIF(G:G,16,K:K)</f>
        <v>92706.334043866314</v>
      </c>
      <c r="E23" s="447">
        <f t="shared" ca="1" si="1"/>
        <v>1861325.3044681258</v>
      </c>
      <c r="F23" s="431"/>
      <c r="G23" s="459">
        <v>2</v>
      </c>
      <c r="H23" s="459">
        <v>16</v>
      </c>
      <c r="I23" s="444">
        <f t="shared" ca="1" si="5"/>
        <v>2967420.0130171455</v>
      </c>
      <c r="J23" s="444">
        <f t="array" ref="J23">IFERROR(INDEX('Retirement Calculator'!J:J,MATCH('Isaac 401k'!N23,'Retirement Calculator'!A:A,0),0),0)</f>
        <v>31188.244538569645</v>
      </c>
      <c r="K23" s="444">
        <f t="shared" ca="1" si="2"/>
        <v>12234.299035327398</v>
      </c>
      <c r="L23" s="444">
        <f t="shared" ca="1" si="3"/>
        <v>2948466.0675139031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1861325.3044681258</v>
      </c>
      <c r="C24" s="447">
        <f t="shared" si="0"/>
        <v>93845.679350227059</v>
      </c>
      <c r="D24" s="447">
        <f ca="1">SUMIF(G:G,17,K:K)</f>
        <v>92648.042975650242</v>
      </c>
      <c r="E24" s="447">
        <f t="shared" ca="1" si="1"/>
        <v>1860127.6680935489</v>
      </c>
      <c r="F24" s="431"/>
      <c r="G24" s="459">
        <v>2</v>
      </c>
      <c r="H24" s="459">
        <v>17</v>
      </c>
      <c r="I24" s="444">
        <f t="shared" ca="1" si="5"/>
        <v>2948466.0675139031</v>
      </c>
      <c r="J24" s="444">
        <f t="array" ref="J24">IFERROR(INDEX('Retirement Calculator'!J:J,MATCH('Isaac 401k'!N24,'Retirement Calculator'!A:A,0),0),0)</f>
        <v>31188.244538569645</v>
      </c>
      <c r="K24" s="444">
        <f t="shared" ca="1" si="2"/>
        <v>12155.324262397222</v>
      </c>
      <c r="L24" s="444">
        <f t="shared" ca="1" si="3"/>
        <v>2929433.1472377307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1860127.6680935489</v>
      </c>
      <c r="C25" s="447">
        <f t="shared" si="0"/>
        <v>93845.679350227059</v>
      </c>
      <c r="D25" s="447">
        <f ca="1">SUMIF(G:G,18,K:K)</f>
        <v>92586.769625754692</v>
      </c>
      <c r="E25" s="447">
        <f t="shared" ca="1" si="1"/>
        <v>1858868.7583690765</v>
      </c>
      <c r="F25" s="431"/>
      <c r="G25" s="459">
        <v>2</v>
      </c>
      <c r="H25" s="459">
        <v>18</v>
      </c>
      <c r="I25" s="444">
        <f t="shared" ca="1" si="5"/>
        <v>2929433.1472377307</v>
      </c>
      <c r="J25" s="444">
        <f t="array" ref="J25">IFERROR(INDEX('Retirement Calculator'!J:J,MATCH('Isaac 401k'!N25,'Retirement Calculator'!A:A,0),0),0)</f>
        <v>31188.244538569645</v>
      </c>
      <c r="K25" s="444">
        <f t="shared" ca="1" si="2"/>
        <v>12076.02042791317</v>
      </c>
      <c r="L25" s="444">
        <f t="shared" ca="1" si="3"/>
        <v>2910320.9231270738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1858868.7583690765</v>
      </c>
      <c r="C26" s="447">
        <f t="shared" si="0"/>
        <v>93845.679350227059</v>
      </c>
      <c r="D26" s="447">
        <f ca="1">SUMIF(G:G,19,K:K)</f>
        <v>92522.361414988918</v>
      </c>
      <c r="E26" s="447">
        <f t="shared" ca="1" si="1"/>
        <v>1857545.4404338384</v>
      </c>
      <c r="F26" s="431"/>
      <c r="G26" s="459">
        <v>2</v>
      </c>
      <c r="H26" s="459">
        <v>19</v>
      </c>
      <c r="I26" s="444">
        <f t="shared" ca="1" si="5"/>
        <v>2910320.9231270738</v>
      </c>
      <c r="J26" s="444">
        <f t="array" ref="J26">IFERROR(INDEX('Retirement Calculator'!J:J,MATCH('Isaac 401k'!N26,'Retirement Calculator'!A:A,0),0),0)</f>
        <v>31188.244538569645</v>
      </c>
      <c r="K26" s="444">
        <f t="shared" ca="1" si="2"/>
        <v>11996.386160785432</v>
      </c>
      <c r="L26" s="444">
        <f t="shared" ca="1" si="3"/>
        <v>2891129.0647492893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1857545.4404338384</v>
      </c>
      <c r="C27" s="447">
        <f t="shared" si="0"/>
        <v>93845.679350227059</v>
      </c>
      <c r="D27" s="447">
        <f ca="1">SUMIF(G:G,20,K:K)</f>
        <v>92454.657957921183</v>
      </c>
      <c r="E27" s="447">
        <f t="shared" ca="1" si="1"/>
        <v>1856154.4190415326</v>
      </c>
      <c r="F27" s="431"/>
      <c r="G27" s="459">
        <v>2</v>
      </c>
      <c r="H27" s="459">
        <v>20</v>
      </c>
      <c r="I27" s="444">
        <f t="shared" ca="1" si="5"/>
        <v>2891129.0647492893</v>
      </c>
      <c r="J27" s="444">
        <f t="array" ref="J27">IFERROR(INDEX('Retirement Calculator'!J:J,MATCH('Isaac 401k'!N27,'Retirement Calculator'!A:A,0),0),0)</f>
        <v>31188.244538569645</v>
      </c>
      <c r="K27" s="444">
        <f t="shared" ca="1" si="2"/>
        <v>11916.420084211331</v>
      </c>
      <c r="L27" s="444">
        <f t="shared" ca="1" si="3"/>
        <v>2871857.240294931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1856154.4190415326</v>
      </c>
      <c r="C28" s="447">
        <f t="shared" si="0"/>
        <v>93845.679350227059</v>
      </c>
      <c r="D28" s="447">
        <f ca="1">SUMIF(G:G,21,K:K)</f>
        <v>92383.49066349669</v>
      </c>
      <c r="E28" s="447">
        <f t="shared" ca="1" si="1"/>
        <v>1854692.2303548022</v>
      </c>
      <c r="F28" s="431"/>
      <c r="G28" s="459">
        <v>2</v>
      </c>
      <c r="H28" s="459">
        <v>21</v>
      </c>
      <c r="I28" s="444">
        <f t="shared" ca="1" si="5"/>
        <v>2871857.240294931</v>
      </c>
      <c r="J28" s="444">
        <f t="array" ref="J28">IFERROR(INDEX('Retirement Calculator'!J:J,MATCH('Isaac 401k'!N28,'Retirement Calculator'!A:A,0),0),0)</f>
        <v>31188.244538569645</v>
      </c>
      <c r="K28" s="444">
        <f t="shared" ca="1" si="2"/>
        <v>11836.120815651504</v>
      </c>
      <c r="L28" s="444">
        <f t="shared" ca="1" si="3"/>
        <v>2852505.1165720127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1854692.2303548022</v>
      </c>
      <c r="C29" s="447">
        <f t="shared" si="0"/>
        <v>93845.679350227059</v>
      </c>
      <c r="D29" s="447">
        <f ca="1">SUMIF(G:G,22,K:K)</f>
        <v>92308.682315222351</v>
      </c>
      <c r="E29" s="447">
        <f t="shared" ca="1" si="1"/>
        <v>1853155.2333197976</v>
      </c>
      <c r="F29" s="431"/>
      <c r="G29" s="459">
        <v>2</v>
      </c>
      <c r="H29" s="459">
        <v>22</v>
      </c>
      <c r="I29" s="444">
        <f t="shared" ca="1" si="5"/>
        <v>2852505.1165720127</v>
      </c>
      <c r="J29" s="444">
        <f t="array" ref="J29">IFERROR(INDEX('Retirement Calculator'!J:J,MATCH('Isaac 401k'!N29,'Retirement Calculator'!A:A,0),0),0)</f>
        <v>31188.244538569645</v>
      </c>
      <c r="K29" s="444">
        <f t="shared" ca="1" si="2"/>
        <v>11755.486966806011</v>
      </c>
      <c r="L29" s="444">
        <f t="shared" ca="1" si="3"/>
        <v>2833072.3590002488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1853155.2333197976</v>
      </c>
      <c r="C30" s="447">
        <f t="shared" si="0"/>
        <v>93845.679350227059</v>
      </c>
      <c r="D30" s="447">
        <f ca="1">SUMIF(G:G,23,K:K)</f>
        <v>92230.04662987293</v>
      </c>
      <c r="E30" s="447">
        <f t="shared" ca="1" si="1"/>
        <v>1851539.6005994433</v>
      </c>
      <c r="F30" s="431"/>
      <c r="G30" s="459">
        <v>2</v>
      </c>
      <c r="H30" s="459">
        <v>23</v>
      </c>
      <c r="I30" s="444">
        <f t="shared" ca="1" si="5"/>
        <v>2833072.3590002488</v>
      </c>
      <c r="J30" s="444">
        <f t="array" ref="J30">IFERROR(INDEX('Retirement Calculator'!J:J,MATCH('Isaac 401k'!N30,'Retirement Calculator'!A:A,0),0),0)</f>
        <v>31188.244538569645</v>
      </c>
      <c r="K30" s="444">
        <f t="shared" ca="1" si="2"/>
        <v>11674.517143590328</v>
      </c>
      <c r="L30" s="444">
        <f t="shared" ca="1" si="3"/>
        <v>2813558.6316052694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1851539.6005994433</v>
      </c>
      <c r="C31" s="447">
        <f t="shared" si="0"/>
        <v>93845.679350227059</v>
      </c>
      <c r="D31" s="447">
        <f ca="1">SUMIF(G:G,24,K:K)</f>
        <v>92147.387793619739</v>
      </c>
      <c r="E31" s="447">
        <f t="shared" ca="1" si="1"/>
        <v>1849841.3090428358</v>
      </c>
      <c r="F31" s="431"/>
      <c r="G31" s="459">
        <v>2</v>
      </c>
      <c r="H31" s="459">
        <v>24</v>
      </c>
      <c r="I31" s="444">
        <f t="shared" ca="1" si="5"/>
        <v>2813558.6316052694</v>
      </c>
      <c r="J31" s="444">
        <f t="array" ref="J31">IFERROR(INDEX('Retirement Calculator'!J:J,MATCH('Isaac 401k'!N31,'Retirement Calculator'!A:A,0),0),0)</f>
        <v>31188.244538569645</v>
      </c>
      <c r="K31" s="444">
        <f t="shared" ca="1" si="2"/>
        <v>11593.209946111248</v>
      </c>
      <c r="L31" s="444">
        <f t="shared" ca="1" si="3"/>
        <v>2793963.5970128109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1849841.3090428358</v>
      </c>
      <c r="C32" s="447">
        <f t="shared" si="0"/>
        <v>93845.679350227059</v>
      </c>
      <c r="D32" s="447">
        <f ca="1">SUMIF(G:G,25,K:K)</f>
        <v>92060.499974427192</v>
      </c>
      <c r="E32" s="447">
        <f t="shared" ca="1" si="1"/>
        <v>1848056.129667036</v>
      </c>
      <c r="F32" s="431"/>
      <c r="G32" s="459">
        <v>3</v>
      </c>
      <c r="H32" s="459">
        <v>25</v>
      </c>
      <c r="I32" s="444">
        <f t="shared" ca="1" si="5"/>
        <v>2793963.5970128109</v>
      </c>
      <c r="J32" s="444">
        <f t="array" ref="J32">IFERROR(INDEX('Retirement Calculator'!J:J,MATCH('Isaac 401k'!N32,'Retirement Calculator'!A:A,0),0),0)</f>
        <v>31188.244538569645</v>
      </c>
      <c r="K32" s="444">
        <f t="shared" ca="1" si="2"/>
        <v>11511.563968642671</v>
      </c>
      <c r="L32" s="444">
        <f t="shared" ca="1" si="3"/>
        <v>2774286.9164428837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1848056.129667036</v>
      </c>
      <c r="C33" s="447">
        <f t="shared" si="0"/>
        <v>93845.679350227059</v>
      </c>
      <c r="D33" s="447">
        <f ca="1">SUMIF(G:G,26,K:K)</f>
        <v>91969.166809501912</v>
      </c>
      <c r="E33" s="447">
        <f t="shared" ca="1" si="1"/>
        <v>1846179.6171263107</v>
      </c>
      <c r="F33" s="431"/>
      <c r="G33" s="459">
        <v>3</v>
      </c>
      <c r="H33" s="459">
        <v>26</v>
      </c>
      <c r="I33" s="444">
        <f t="shared" ca="1" si="5"/>
        <v>2774286.9164428837</v>
      </c>
      <c r="J33" s="444">
        <f t="array" ref="J33">IFERROR(INDEX('Retirement Calculator'!J:J,MATCH('Isaac 401k'!N33,'Retirement Calculator'!A:A,0),0),0)</f>
        <v>31188.244538569645</v>
      </c>
      <c r="K33" s="444">
        <f t="shared" ca="1" si="2"/>
        <v>11429.577799601308</v>
      </c>
      <c r="L33" s="444">
        <f t="shared" ca="1" si="3"/>
        <v>2754528.2497039153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1846179.6171263107</v>
      </c>
      <c r="C34" s="447">
        <f t="shared" si="0"/>
        <v>93845.679350227059</v>
      </c>
      <c r="D34" s="447">
        <f ca="1">SUMIF(G:G,27,K:K)</f>
        <v>91873.160866519582</v>
      </c>
      <c r="E34" s="447">
        <f t="shared" ca="1" si="1"/>
        <v>1844207.0986426033</v>
      </c>
      <c r="F34" s="431"/>
      <c r="G34" s="459">
        <v>3</v>
      </c>
      <c r="H34" s="459">
        <v>27</v>
      </c>
      <c r="I34" s="444">
        <f t="shared" ca="1" si="5"/>
        <v>2754528.2497039153</v>
      </c>
      <c r="J34" s="444">
        <f t="array" ref="J34">IFERROR(INDEX('Retirement Calculator'!J:J,MATCH('Isaac 401k'!N34,'Retirement Calculator'!A:A,0),0),0)</f>
        <v>31188.244538569645</v>
      </c>
      <c r="K34" s="444">
        <f t="shared" ca="1" si="2"/>
        <v>11347.250021522274</v>
      </c>
      <c r="L34" s="444">
        <f t="shared" ca="1" si="3"/>
        <v>2734687.2551868679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1844207.0986426033</v>
      </c>
      <c r="C35" s="447">
        <f t="shared" si="0"/>
        <v>93845.679350227059</v>
      </c>
      <c r="D35" s="447">
        <f ca="1">SUMIF(G:G,28,K:K)</f>
        <v>91772.243077286301</v>
      </c>
      <c r="E35" s="447">
        <f t="shared" ca="1" si="1"/>
        <v>1842133.6623696624</v>
      </c>
      <c r="F35" s="431"/>
      <c r="G35" s="459">
        <v>3</v>
      </c>
      <c r="H35" s="459">
        <v>28</v>
      </c>
      <c r="I35" s="444">
        <f t="shared" ca="1" si="5"/>
        <v>2734687.2551868679</v>
      </c>
      <c r="J35" s="444">
        <f t="array" ref="J35">IFERROR(INDEX('Retirement Calculator'!J:J,MATCH('Isaac 401k'!N35,'Retirement Calculator'!A:A,0),0),0)</f>
        <v>31188.244538569645</v>
      </c>
      <c r="K35" s="444">
        <f t="shared" ca="1" si="2"/>
        <v>11264.579211034576</v>
      </c>
      <c r="L35" s="444">
        <f t="shared" ca="1" si="3"/>
        <v>2714763.5898593324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1842133.6623696624</v>
      </c>
      <c r="C36" s="447">
        <f t="shared" si="0"/>
        <v>93845.679350227059</v>
      </c>
      <c r="D36" s="447">
        <f ca="1">SUMIF(G:G,29,K:K)</f>
        <v>91666.162142425819</v>
      </c>
      <c r="E36" s="447">
        <f t="shared" ca="1" si="1"/>
        <v>1839954.1451618611</v>
      </c>
      <c r="F36" s="431"/>
      <c r="G36" s="459">
        <v>3</v>
      </c>
      <c r="H36" s="459">
        <v>29</v>
      </c>
      <c r="I36" s="444">
        <f t="shared" ca="1" si="5"/>
        <v>2714763.5898593324</v>
      </c>
      <c r="J36" s="444">
        <f t="array" ref="J36">IFERROR(INDEX('Retirement Calculator'!J:J,MATCH('Isaac 401k'!N36,'Retirement Calculator'!A:A,0),0),0)</f>
        <v>31188.244538569645</v>
      </c>
      <c r="K36" s="444">
        <f t="shared" ca="1" si="2"/>
        <v>11181.563938836511</v>
      </c>
      <c r="L36" s="444">
        <f t="shared" ca="1" si="3"/>
        <v>2694756.9092595992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1839954.1451618611</v>
      </c>
      <c r="C37" s="447">
        <f t="shared" si="0"/>
        <v>93845.679350227059</v>
      </c>
      <c r="D37" s="447">
        <f ca="1">SUMIF(G:G,30,K:K)</f>
        <v>91554.653905608808</v>
      </c>
      <c r="E37" s="447">
        <f t="shared" ca="1" si="1"/>
        <v>1837663.1197172427</v>
      </c>
      <c r="F37" s="431"/>
      <c r="G37" s="459">
        <v>3</v>
      </c>
      <c r="H37" s="459">
        <v>30</v>
      </c>
      <c r="I37" s="444">
        <f t="shared" ca="1" si="5"/>
        <v>2694756.9092595992</v>
      </c>
      <c r="J37" s="444">
        <f t="array" ref="J37">IFERROR(INDEX('Retirement Calculator'!J:J,MATCH('Isaac 401k'!N37,'Retirement Calculator'!A:A,0),0),0)</f>
        <v>31188.244538569645</v>
      </c>
      <c r="K37" s="444">
        <f t="shared" ca="1" si="2"/>
        <v>11098.202769670956</v>
      </c>
      <c r="L37" s="444">
        <f t="shared" ca="1" si="3"/>
        <v>2674666.8674907004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1837663.1197172427</v>
      </c>
      <c r="C38" s="447">
        <f t="shared" si="0"/>
        <v>93845.679350227059</v>
      </c>
      <c r="D38" s="447">
        <f ca="1">SUMIF(G:G,31,K:K)</f>
        <v>91437.440695766782</v>
      </c>
      <c r="E38" s="447">
        <f t="shared" ca="1" si="1"/>
        <v>1835254.8810627824</v>
      </c>
      <c r="F38" s="431"/>
      <c r="G38" s="459">
        <v>3</v>
      </c>
      <c r="H38" s="459">
        <v>31</v>
      </c>
      <c r="I38" s="444">
        <f t="shared" ca="1" si="5"/>
        <v>2674666.8674907004</v>
      </c>
      <c r="J38" s="444">
        <f t="array" ref="J38">IFERROR(INDEX('Retirement Calculator'!J:J,MATCH('Isaac 401k'!N38,'Retirement Calculator'!A:A,0),0),0)</f>
        <v>31188.244538569645</v>
      </c>
      <c r="K38" s="444">
        <f t="shared" ca="1" si="2"/>
        <v>11014.494262300545</v>
      </c>
      <c r="L38" s="444">
        <f t="shared" ca="1" si="3"/>
        <v>2654493.1172144311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1835254.8810627824</v>
      </c>
      <c r="C39" s="447">
        <f t="shared" si="0"/>
        <v>93845.679350227059</v>
      </c>
      <c r="D39" s="447">
        <f ca="1">SUMIF(G:G,32,K:K)</f>
        <v>91314.23063565245</v>
      </c>
      <c r="E39" s="447">
        <f t="shared" ca="1" si="1"/>
        <v>1832723.4323482078</v>
      </c>
      <c r="F39" s="431"/>
      <c r="G39" s="459">
        <v>3</v>
      </c>
      <c r="H39" s="459">
        <v>32</v>
      </c>
      <c r="I39" s="444">
        <f t="shared" ca="1" si="5"/>
        <v>2654493.1172144311</v>
      </c>
      <c r="J39" s="444">
        <f t="array" ref="J39">IFERROR(INDEX('Retirement Calculator'!J:J,MATCH('Isaac 401k'!N39,'Retirement Calculator'!A:A,0),0),0)</f>
        <v>31188.244538569645</v>
      </c>
      <c r="K39" s="444">
        <f t="shared" ca="1" si="2"/>
        <v>10930.436969482755</v>
      </c>
      <c r="L39" s="444">
        <f t="shared" ca="1" si="3"/>
        <v>2634235.309645344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1832723.4323482078</v>
      </c>
      <c r="C40" s="447">
        <f t="shared" si="0"/>
        <v>93845.679350227059</v>
      </c>
      <c r="D40" s="447">
        <f ca="1">SUMIF(G:G,33,K:K)</f>
        <v>91184.716915024561</v>
      </c>
      <c r="E40" s="447">
        <f t="shared" ca="1" si="1"/>
        <v>1830062.4699130054</v>
      </c>
      <c r="F40" s="431"/>
      <c r="G40" s="459">
        <v>3</v>
      </c>
      <c r="H40" s="459">
        <v>33</v>
      </c>
      <c r="I40" s="444">
        <f t="shared" ca="1" si="5"/>
        <v>2634235.309645344</v>
      </c>
      <c r="J40" s="444">
        <f t="array" ref="J40">IFERROR(INDEX('Retirement Calculator'!J:J,MATCH('Isaac 401k'!N40,'Retirement Calculator'!A:A,0),0),0)</f>
        <v>31188.244538569645</v>
      </c>
      <c r="K40" s="444">
        <f t="shared" ca="1" si="2"/>
        <v>10846.029437944893</v>
      </c>
      <c r="L40" s="444">
        <f t="shared" ca="1" si="3"/>
        <v>2613893.094544719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1830062.4699130054</v>
      </c>
      <c r="C41" s="447">
        <f t="shared" si="0"/>
        <v>93845.679350227059</v>
      </c>
      <c r="D41" s="447">
        <f ca="1">SUMIF(G:G,34,K:K)</f>
        <v>91048.577026647603</v>
      </c>
      <c r="E41" s="447">
        <f t="shared" ca="1" si="1"/>
        <v>1827265.3675894258</v>
      </c>
      <c r="F41" s="431"/>
      <c r="G41" s="459">
        <v>3</v>
      </c>
      <c r="H41" s="459">
        <v>34</v>
      </c>
      <c r="I41" s="444">
        <f t="shared" ca="1" si="5"/>
        <v>2613893.094544719</v>
      </c>
      <c r="J41" s="444">
        <f t="array" ref="J41">IFERROR(INDEX('Retirement Calculator'!J:J,MATCH('Isaac 401k'!N41,'Retirement Calculator'!A:A,0),0),0)</f>
        <v>31188.244538569645</v>
      </c>
      <c r="K41" s="444">
        <f t="shared" ca="1" si="2"/>
        <v>10761.270208358954</v>
      </c>
      <c r="L41" s="444">
        <f t="shared" ca="1" si="3"/>
        <v>2593466.1202145079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1827265.3675894258</v>
      </c>
      <c r="C42" s="447">
        <f t="shared" si="0"/>
        <v>93845.679350227059</v>
      </c>
      <c r="D42" s="447">
        <f ca="1">SUMIF(G:G,35,K:K)</f>
        <v>90905.471963203876</v>
      </c>
      <c r="E42" s="447">
        <f t="shared" ca="1" si="1"/>
        <v>1824325.1602024026</v>
      </c>
      <c r="F42" s="431"/>
      <c r="G42" s="459">
        <v>3</v>
      </c>
      <c r="H42" s="459">
        <v>35</v>
      </c>
      <c r="I42" s="444">
        <f t="shared" ca="1" si="5"/>
        <v>2593466.1202145079</v>
      </c>
      <c r="J42" s="444">
        <f t="array" ref="J42">IFERROR(INDEX('Retirement Calculator'!J:J,MATCH('Isaac 401k'!N42,'Retirement Calculator'!A:A,0),0),0)</f>
        <v>31188.244538569645</v>
      </c>
      <c r="K42" s="444">
        <f t="shared" ca="1" si="2"/>
        <v>10676.157815316408</v>
      </c>
      <c r="L42" s="444">
        <f t="shared" ca="1" si="3"/>
        <v>2572954.0334912543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1824325.1602024026</v>
      </c>
      <c r="C43" s="447">
        <f t="shared" si="0"/>
        <v>93845.679350227059</v>
      </c>
      <c r="D43" s="447">
        <f ca="1">SUMIF(G:G,36,K:K)</f>
        <v>90755.0453731179</v>
      </c>
      <c r="E43" s="447">
        <f t="shared" ca="1" si="1"/>
        <v>1821234.5262252935</v>
      </c>
      <c r="F43" s="431"/>
      <c r="G43" s="459">
        <v>3</v>
      </c>
      <c r="H43" s="459">
        <v>36</v>
      </c>
      <c r="I43" s="444">
        <f t="shared" ca="1" si="5"/>
        <v>2572954.0334912543</v>
      </c>
      <c r="J43" s="444">
        <f t="array" ref="J43">IFERROR(INDEX('Retirement Calculator'!J:J,MATCH('Isaac 401k'!N43,'Retirement Calculator'!A:A,0),0),0)</f>
        <v>31188.244538569645</v>
      </c>
      <c r="K43" s="444">
        <f t="shared" ca="1" si="2"/>
        <v>10590.690787302852</v>
      </c>
      <c r="L43" s="444">
        <f t="shared" ca="1" si="3"/>
        <v>2552356.4797399873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1821234.5262252935</v>
      </c>
      <c r="C44" s="447">
        <f t="shared" si="0"/>
        <v>93845.679350227059</v>
      </c>
      <c r="D44" s="447">
        <f ca="1">SUMIF(G:G,37,K:K)</f>
        <v>90596.922673191235</v>
      </c>
      <c r="E44" s="447">
        <f t="shared" ca="1" si="1"/>
        <v>1817985.7695482576</v>
      </c>
      <c r="F44" s="431"/>
      <c r="G44" s="459">
        <v>4</v>
      </c>
      <c r="H44" s="459">
        <v>37</v>
      </c>
      <c r="I44" s="444">
        <f t="shared" ca="1" si="5"/>
        <v>2552356.4797399873</v>
      </c>
      <c r="J44" s="444">
        <f t="array" ref="J44">IFERROR(INDEX('Retirement Calculator'!J:J,MATCH('Isaac 401k'!N44,'Retirement Calculator'!A:A,0),0),0)</f>
        <v>31188.244538569645</v>
      </c>
      <c r="K44" s="444">
        <f t="shared" ca="1" si="2"/>
        <v>10504.867646672572</v>
      </c>
      <c r="L44" s="444">
        <f t="shared" ca="1" si="3"/>
        <v>2531673.1028480902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1817985.7695482576</v>
      </c>
      <c r="C45" s="447">
        <f t="shared" si="0"/>
        <v>93845.679350227059</v>
      </c>
      <c r="D45" s="447">
        <f ca="1">SUMIF(G:G,38,K:K)</f>
        <v>90430.710115838127</v>
      </c>
      <c r="E45" s="447">
        <f t="shared" ca="1" si="1"/>
        <v>1814570.8003138686</v>
      </c>
      <c r="F45" s="431"/>
      <c r="G45" s="459">
        <v>4</v>
      </c>
      <c r="H45" s="459">
        <v>38</v>
      </c>
      <c r="I45" s="444">
        <f t="shared" ca="1" si="5"/>
        <v>2531673.1028480902</v>
      </c>
      <c r="J45" s="444">
        <f t="array" ref="J45">IFERROR(INDEX('Retirement Calculator'!J:J,MATCH('Isaac 401k'!N45,'Retirement Calculator'!A:A,0),0),0)</f>
        <v>31188.244538569645</v>
      </c>
      <c r="K45" s="444">
        <f t="shared" ca="1" si="2"/>
        <v>10418.686909623002</v>
      </c>
      <c r="L45" s="444">
        <f t="shared" ca="1" si="3"/>
        <v>2510903.5452191434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1814570.8003138686</v>
      </c>
      <c r="C46" s="447">
        <f t="shared" si="0"/>
        <v>93845.679350227059</v>
      </c>
      <c r="D46" s="447">
        <f ca="1">SUMIF(G:G,39,K:K)</f>
        <v>90255.993808599073</v>
      </c>
      <c r="E46" s="447">
        <f t="shared" ca="1" si="1"/>
        <v>1810981.1147722406</v>
      </c>
      <c r="F46" s="431"/>
      <c r="G46" s="459">
        <v>4</v>
      </c>
      <c r="H46" s="459">
        <v>39</v>
      </c>
      <c r="I46" s="444">
        <f t="shared" ca="1" si="5"/>
        <v>2510903.5452191434</v>
      </c>
      <c r="J46" s="444">
        <f t="array" ref="J46">IFERROR(INDEX('Retirement Calculator'!J:J,MATCH('Isaac 401k'!N46,'Retirement Calculator'!A:A,0),0),0)</f>
        <v>31188.244538569645</v>
      </c>
      <c r="K46" s="444">
        <f t="shared" ca="1" si="2"/>
        <v>10332.147086169056</v>
      </c>
      <c r="L46" s="444">
        <f t="shared" ca="1" si="3"/>
        <v>2490047.4477667427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1810981.1147722406</v>
      </c>
      <c r="C47" s="447">
        <f t="shared" si="0"/>
        <v>93845.679350227059</v>
      </c>
      <c r="D47" s="447">
        <f ca="1">SUMIF(G:G,40,K:K)</f>
        <v>90072.338683490729</v>
      </c>
      <c r="E47" s="447">
        <f t="shared" ca="1" si="1"/>
        <v>1807207.7741055042</v>
      </c>
      <c r="F47" s="431"/>
      <c r="G47" s="459">
        <v>4</v>
      </c>
      <c r="H47" s="459">
        <v>40</v>
      </c>
      <c r="I47" s="444">
        <f t="shared" ca="1" si="5"/>
        <v>2490047.4477667427</v>
      </c>
      <c r="J47" s="444">
        <f t="array" ref="J47">IFERROR(INDEX('Retirement Calculator'!J:J,MATCH('Isaac 401k'!N47,'Retirement Calculator'!A:A,0),0),0)</f>
        <v>31188.244538569645</v>
      </c>
      <c r="K47" s="444">
        <f t="shared" ca="1" si="2"/>
        <v>10245.246680117387</v>
      </c>
      <c r="L47" s="444">
        <f t="shared" ca="1" si="3"/>
        <v>2469104.4499082901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1807207.7741055042</v>
      </c>
      <c r="C48" s="447">
        <f t="shared" si="0"/>
        <v>93845.679350227059</v>
      </c>
      <c r="D48" s="447">
        <f ca="1">SUMIF(G:G,41,K:K)</f>
        <v>89879.287413626196</v>
      </c>
      <c r="E48" s="447">
        <f t="shared" ca="1" si="1"/>
        <v>1803241.3821689032</v>
      </c>
      <c r="F48" s="431"/>
      <c r="G48" s="459">
        <v>4</v>
      </c>
      <c r="H48" s="459">
        <v>41</v>
      </c>
      <c r="I48" s="444">
        <f t="shared" ca="1" si="5"/>
        <v>2469104.4499082901</v>
      </c>
      <c r="J48" s="444">
        <f t="array" ref="J48">IFERROR(INDEX('Retirement Calculator'!J:J,MATCH('Isaac 401k'!N48,'Retirement Calculator'!A:A,0),0),0)</f>
        <v>31188.244538569645</v>
      </c>
      <c r="K48" s="444">
        <f t="shared" ca="1" si="2"/>
        <v>10157.9841890405</v>
      </c>
      <c r="L48" s="444">
        <f t="shared" ca="1" si="3"/>
        <v>2448074.1895587607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1803241.3821689032</v>
      </c>
      <c r="C49" s="447">
        <f t="shared" si="0"/>
        <v>93845.679350227059</v>
      </c>
      <c r="D49" s="447">
        <f ca="1">SUMIF(G:G,42,K:K)</f>
        <v>89676.359274406874</v>
      </c>
      <c r="E49" s="447">
        <f t="shared" ca="1" si="1"/>
        <v>1799072.062093083</v>
      </c>
      <c r="F49" s="431"/>
      <c r="G49" s="459">
        <v>4</v>
      </c>
      <c r="H49" s="459">
        <v>42</v>
      </c>
      <c r="I49" s="444">
        <f t="shared" ca="1" si="5"/>
        <v>2448074.1895587607</v>
      </c>
      <c r="J49" s="444">
        <f t="array" ref="J49">IFERROR(INDEX('Retirement Calculator'!J:J,MATCH('Isaac 401k'!N49,'Retirement Calculator'!A:A,0),0),0)</f>
        <v>31188.244538569645</v>
      </c>
      <c r="K49" s="444">
        <f t="shared" ca="1" si="2"/>
        <v>10070.358104250796</v>
      </c>
      <c r="L49" s="444">
        <f t="shared" ca="1" si="3"/>
        <v>2426956.3031244418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1799072.062093083</v>
      </c>
      <c r="C50" s="447">
        <f t="shared" si="0"/>
        <v>93845.679350227059</v>
      </c>
      <c r="D50" s="447">
        <f ca="1">SUMIF(G:G,43,K:K)</f>
        <v>89463.048946451541</v>
      </c>
      <c r="E50" s="447">
        <f t="shared" ca="1" si="1"/>
        <v>1794689.4316893076</v>
      </c>
      <c r="F50" s="431"/>
      <c r="G50" s="459">
        <v>4</v>
      </c>
      <c r="H50" s="459">
        <v>43</v>
      </c>
      <c r="I50" s="444">
        <f t="shared" ca="1" si="5"/>
        <v>2426956.3031244418</v>
      </c>
      <c r="J50" s="444">
        <f t="array" ref="J50">IFERROR(INDEX('Retirement Calculator'!J:J,MATCH('Isaac 401k'!N50,'Retirement Calculator'!A:A,0),0),0)</f>
        <v>30412.244538569641</v>
      </c>
      <c r="K50" s="444">
        <f t="shared" ca="1" si="2"/>
        <v>9985.6002441077999</v>
      </c>
      <c r="L50" s="444">
        <f t="shared" ca="1" si="3"/>
        <v>2406529.6588299796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1794689.4316893076</v>
      </c>
      <c r="C51" s="447">
        <f t="shared" si="0"/>
        <v>93845.679350227059</v>
      </c>
      <c r="D51" s="447">
        <f ca="1">SUMIF(G:G,44,K:K)</f>
        <v>89238.825257280172</v>
      </c>
      <c r="E51" s="447">
        <f t="shared" ca="1" si="1"/>
        <v>1790082.5775963606</v>
      </c>
      <c r="F51" s="431"/>
      <c r="G51" s="459">
        <v>4</v>
      </c>
      <c r="H51" s="459">
        <v>44</v>
      </c>
      <c r="I51" s="444">
        <f t="shared" ca="1" si="5"/>
        <v>2406529.6588299796</v>
      </c>
      <c r="J51" s="444">
        <f t="array" ref="J51">IFERROR(INDEX('Retirement Calculator'!J:J,MATCH('Isaac 401k'!N51,'Retirement Calculator'!A:A,0),0),0)</f>
        <v>30412.244538569641</v>
      </c>
      <c r="K51" s="444">
        <f t="shared" ca="1" si="2"/>
        <v>9900.4892262142075</v>
      </c>
      <c r="L51" s="444">
        <f t="shared" ca="1" si="3"/>
        <v>2386017.9035176239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1790082.5775963606</v>
      </c>
      <c r="C52" s="447">
        <f t="shared" si="0"/>
        <v>93845.679350227059</v>
      </c>
      <c r="D52" s="447">
        <f ca="1">SUMIF(G:G,45,K:K)</f>
        <v>89003.129858620799</v>
      </c>
      <c r="E52" s="447">
        <f t="shared" ca="1" si="1"/>
        <v>1785240.0281047542</v>
      </c>
      <c r="F52" s="431"/>
      <c r="G52" s="459">
        <v>4</v>
      </c>
      <c r="H52" s="459">
        <v>45</v>
      </c>
      <c r="I52" s="444">
        <f t="shared" ca="1" si="5"/>
        <v>2386017.9035176239</v>
      </c>
      <c r="J52" s="444">
        <f t="array" ref="J52">IFERROR(INDEX('Retirement Calculator'!J:J,MATCH('Isaac 401k'!N52,'Retirement Calculator'!A:A,0),0),0)</f>
        <v>30412.244538569641</v>
      </c>
      <c r="K52" s="444">
        <f t="shared" ca="1" si="2"/>
        <v>9815.0235790793922</v>
      </c>
      <c r="L52" s="444">
        <f t="shared" ca="1" si="3"/>
        <v>2365420.6825581333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1785240.0281047542</v>
      </c>
      <c r="C53" s="447">
        <f t="shared" si="0"/>
        <v>93845.679350227059</v>
      </c>
      <c r="D53" s="447">
        <f ca="1">SUMIF(G:G,46,K:K)</f>
        <v>88755.375836044012</v>
      </c>
      <c r="E53" s="447">
        <f t="shared" ca="1" si="1"/>
        <v>1780149.7245905711</v>
      </c>
      <c r="F53" s="431"/>
      <c r="G53" s="459">
        <v>4</v>
      </c>
      <c r="H53" s="459">
        <v>46</v>
      </c>
      <c r="I53" s="444">
        <f t="shared" ca="1" si="5"/>
        <v>2365420.6825581333</v>
      </c>
      <c r="J53" s="444">
        <f t="array" ref="J53">IFERROR(INDEX('Retirement Calculator'!J:J,MATCH('Isaac 401k'!N53,'Retirement Calculator'!A:A,0),0),0)</f>
        <v>30412.244538569641</v>
      </c>
      <c r="K53" s="444">
        <f t="shared" ca="1" si="2"/>
        <v>9729.2018250815145</v>
      </c>
      <c r="L53" s="444">
        <f t="shared" ca="1" si="3"/>
        <v>2344737.6398446448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1780149.7245905711</v>
      </c>
      <c r="C54" s="447">
        <f t="shared" si="0"/>
        <v>93845.679350227059</v>
      </c>
      <c r="D54" s="447">
        <f ca="1">SUMIF(G:G,47,K:K)</f>
        <v>88494.946247464322</v>
      </c>
      <c r="E54" s="447">
        <f t="shared" ca="1" si="1"/>
        <v>1774798.9914878083</v>
      </c>
      <c r="F54" s="431"/>
      <c r="G54" s="459">
        <v>4</v>
      </c>
      <c r="H54" s="459">
        <v>47</v>
      </c>
      <c r="I54" s="444">
        <f t="shared" ca="1" si="5"/>
        <v>2344737.6398446448</v>
      </c>
      <c r="J54" s="444">
        <f t="array" ref="J54">IFERROR(INDEX('Retirement Calculator'!J:J,MATCH('Isaac 401k'!N54,'Retirement Calculator'!A:A,0),0),0)</f>
        <v>30412.244538569641</v>
      </c>
      <c r="K54" s="444">
        <f t="shared" ca="1" si="2"/>
        <v>9643.0224804419795</v>
      </c>
      <c r="L54" s="444">
        <f t="shared" ca="1" si="3"/>
        <v>2323968.4177865172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1774798.9914878083</v>
      </c>
      <c r="C55" s="447">
        <f t="shared" si="0"/>
        <v>93845.679350227059</v>
      </c>
      <c r="D55" s="447">
        <f ca="1">SUMIF(G:G,48,K:K)</f>
        <v>88221.192586868332</v>
      </c>
      <c r="E55" s="447">
        <f t="shared" ca="1" si="1"/>
        <v>1769174.5047244495</v>
      </c>
      <c r="F55" s="431"/>
      <c r="G55" s="459">
        <v>4</v>
      </c>
      <c r="H55" s="459">
        <v>48</v>
      </c>
      <c r="I55" s="444">
        <f t="shared" ca="1" si="5"/>
        <v>2323968.4177865172</v>
      </c>
      <c r="J55" s="444">
        <f t="array" ref="J55">IFERROR(INDEX('Retirement Calculator'!J:J,MATCH('Isaac 401k'!N55,'Retirement Calculator'!A:A,0),0),0)</f>
        <v>30412.244538569641</v>
      </c>
      <c r="K55" s="444">
        <f t="shared" ca="1" si="2"/>
        <v>9556.4840551997804</v>
      </c>
      <c r="L55" s="444">
        <f t="shared" ca="1" si="3"/>
        <v>2303112.657303147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1769174.5047244495</v>
      </c>
      <c r="C56" s="447">
        <f t="shared" si="0"/>
        <v>93845.679350227059</v>
      </c>
      <c r="D56" s="447">
        <f ca="1">SUMIF(G:G,49,K:K)</f>
        <v>87933.433169444208</v>
      </c>
      <c r="E56" s="447">
        <f t="shared" ca="1" si="1"/>
        <v>1763262.2585436665</v>
      </c>
      <c r="F56" s="431"/>
      <c r="G56" s="459">
        <f>G55+1</f>
        <v>5</v>
      </c>
      <c r="H56" s="459">
        <v>49</v>
      </c>
      <c r="I56" s="444">
        <f t="shared" ca="1" si="5"/>
        <v>2303112.657303147</v>
      </c>
      <c r="J56" s="444">
        <f t="array" ref="J56">IFERROR(INDEX('Retirement Calculator'!J:J,MATCH('Isaac 401k'!N56,'Retirement Calculator'!A:A,0),0),0)</f>
        <v>30412.244538569641</v>
      </c>
      <c r="K56" s="444">
        <f t="shared" ca="1" si="2"/>
        <v>9469.5850531857377</v>
      </c>
      <c r="L56" s="444">
        <f t="shared" ca="1" si="3"/>
        <v>2282169.9978177631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1763262.2585436665</v>
      </c>
      <c r="C57" s="447">
        <f t="shared" si="0"/>
        <v>93845.679350227059</v>
      </c>
      <c r="D57" s="447">
        <f ca="1">SUMIF(G:G,50,K:K)</f>
        <v>87630.95143409133</v>
      </c>
      <c r="E57" s="447">
        <f t="shared" ca="1" si="1"/>
        <v>1757047.5306275308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2282169.9978177631</v>
      </c>
      <c r="J57" s="444">
        <f t="array" ref="J57">IFERROR(INDEX('Retirement Calculator'!J:J,MATCH('Isaac 401k'!N57,'Retirement Calculator'!A:A,0),0),0)</f>
        <v>30412.244538569641</v>
      </c>
      <c r="K57" s="444">
        <f t="shared" ca="1" si="2"/>
        <v>9382.3239719966386</v>
      </c>
      <c r="L57" s="444">
        <f t="shared" ca="1" si="3"/>
        <v>2261140.0772511899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1757047.5306275308</v>
      </c>
      <c r="C58" s="447">
        <f t="shared" si="0"/>
        <v>93845.679350227059</v>
      </c>
      <c r="D58" s="447">
        <f ca="1">SUMIF(G:G,51,K:K)</f>
        <v>87312.99415908326</v>
      </c>
      <c r="E58" s="447">
        <f t="shared" ca="1" si="1"/>
        <v>1750514.845436387</v>
      </c>
      <c r="F58" s="431"/>
      <c r="G58" s="459">
        <f t="shared" si="8"/>
        <v>5</v>
      </c>
      <c r="H58" s="459">
        <v>51</v>
      </c>
      <c r="I58" s="444">
        <f t="shared" ca="1" si="5"/>
        <v>2261140.0772511899</v>
      </c>
      <c r="J58" s="444">
        <f t="array" ref="J58">IFERROR(INDEX('Retirement Calculator'!J:J,MATCH('Isaac 401k'!N58,'Retirement Calculator'!A:A,0),0),0)</f>
        <v>30412.244538569641</v>
      </c>
      <c r="K58" s="444">
        <f t="shared" ca="1" si="2"/>
        <v>9294.6993029692494</v>
      </c>
      <c r="L58" s="444">
        <f t="shared" ca="1" si="3"/>
        <v>2240022.5320155891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1750514.845436387</v>
      </c>
      <c r="C59" s="447">
        <f t="shared" si="0"/>
        <v>93845.679350227059</v>
      </c>
      <c r="D59" s="447">
        <f ca="1">SUMIF(G:G,52,K:K)</f>
        <v>86978.769586440452</v>
      </c>
      <c r="E59" s="447">
        <f t="shared" ca="1" si="1"/>
        <v>1743647.9356726003</v>
      </c>
      <c r="F59" s="431"/>
      <c r="G59" s="459">
        <f t="shared" si="8"/>
        <v>5</v>
      </c>
      <c r="H59" s="459">
        <v>52</v>
      </c>
      <c r="I59" s="444">
        <f t="shared" ca="1" si="5"/>
        <v>2240022.5320155891</v>
      </c>
      <c r="J59" s="444">
        <f t="array" ref="J59">IFERROR(INDEX('Retirement Calculator'!J:J,MATCH('Isaac 401k'!N59,'Retirement Calculator'!A:A,0),0),0)</f>
        <v>30412.244538569641</v>
      </c>
      <c r="K59" s="444">
        <f t="shared" ca="1" si="2"/>
        <v>9206.7095311542471</v>
      </c>
      <c r="L59" s="444">
        <f t="shared" ca="1" si="3"/>
        <v>2218816.9970081733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1743647.9356726003</v>
      </c>
      <c r="C60" s="447">
        <f t="shared" si="0"/>
        <v>93845.679350227059</v>
      </c>
      <c r="D60" s="447">
        <f ca="1">SUMIF(G:G,53,K:K)</f>
        <v>86627.445450342522</v>
      </c>
      <c r="E60" s="447">
        <f t="shared" ca="1" si="1"/>
        <v>1736429.7017727157</v>
      </c>
      <c r="F60" s="431"/>
      <c r="G60" s="459">
        <f t="shared" si="8"/>
        <v>5</v>
      </c>
      <c r="H60" s="459">
        <v>53</v>
      </c>
      <c r="I60" s="444">
        <f t="shared" ca="1" si="5"/>
        <v>2218816.9970081733</v>
      </c>
      <c r="J60" s="444">
        <f t="array" ref="J60">IFERROR(INDEX('Retirement Calculator'!J:J,MATCH('Isaac 401k'!N60,'Retirement Calculator'!A:A,0),0),0)</f>
        <v>30412.244538569641</v>
      </c>
      <c r="K60" s="444">
        <f t="shared" ca="1" si="2"/>
        <v>9118.3531352900136</v>
      </c>
      <c r="L60" s="444">
        <f t="shared" ca="1" si="3"/>
        <v>2197523.1056048935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1736429.7017727157</v>
      </c>
      <c r="C61" s="447">
        <f t="shared" si="0"/>
        <v>93845.679350227059</v>
      </c>
      <c r="D61" s="447">
        <f ca="1">SUMIF(G:G,54,K:K)</f>
        <v>86258.146904670168</v>
      </c>
      <c r="E61" s="447">
        <f t="shared" ca="1" si="1"/>
        <v>1728842.1693271587</v>
      </c>
      <c r="F61" s="431"/>
      <c r="G61" s="459">
        <f t="shared" si="8"/>
        <v>5</v>
      </c>
      <c r="H61" s="459">
        <v>54</v>
      </c>
      <c r="I61" s="444">
        <f t="shared" ca="1" si="5"/>
        <v>2197523.1056048935</v>
      </c>
      <c r="J61" s="444">
        <f t="array" ref="J61">IFERROR(INDEX('Retirement Calculator'!J:J,MATCH('Isaac 401k'!N61,'Retirement Calculator'!A:A,0),0),0)</f>
        <v>30412.244538569641</v>
      </c>
      <c r="K61" s="444">
        <f t="shared" ca="1" si="2"/>
        <v>9029.6285877763494</v>
      </c>
      <c r="L61" s="444">
        <f t="shared" ca="1" si="3"/>
        <v>2176140.4896541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1728842.1693271587</v>
      </c>
      <c r="C62" s="447">
        <f t="shared" si="0"/>
        <v>93845.679350227059</v>
      </c>
      <c r="D62" s="447">
        <f ca="1">SUMIF(G:G,55,K:K)</f>
        <v>85869.954344516213</v>
      </c>
      <c r="E62" s="447">
        <f t="shared" ca="1" si="1"/>
        <v>1720866.4443214478</v>
      </c>
      <c r="F62" s="431"/>
      <c r="G62" s="459">
        <f t="shared" si="8"/>
        <v>5</v>
      </c>
      <c r="H62" s="459">
        <v>55</v>
      </c>
      <c r="I62" s="444">
        <f t="shared" ca="1" si="5"/>
        <v>2176140.4896541</v>
      </c>
      <c r="J62" s="444">
        <f t="array" ref="J62">IFERROR(INDEX('Retirement Calculator'!J:J,MATCH('Isaac 401k'!N62,'Retirement Calculator'!A:A,0),0),0)</f>
        <v>30412.244538569641</v>
      </c>
      <c r="K62" s="444">
        <f t="shared" ca="1" si="2"/>
        <v>8940.5343546480417</v>
      </c>
      <c r="L62" s="444">
        <f t="shared" ca="1" si="3"/>
        <v>2154668.7794701783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1720866.4443214478</v>
      </c>
      <c r="C63" s="447">
        <f t="shared" si="0"/>
        <v>93845.679350227059</v>
      </c>
      <c r="D63" s="447">
        <f ca="1">SUMIF(G:G,56,K:K)</f>
        <v>85461.90111624125</v>
      </c>
      <c r="E63" s="447">
        <f t="shared" ca="1" si="1"/>
        <v>1712482.6660874619</v>
      </c>
      <c r="F63" s="431"/>
      <c r="G63" s="459">
        <f t="shared" si="8"/>
        <v>5</v>
      </c>
      <c r="H63" s="459">
        <v>56</v>
      </c>
      <c r="I63" s="444">
        <f t="shared" ca="1" si="5"/>
        <v>2154668.7794701783</v>
      </c>
      <c r="J63" s="444">
        <f t="array" ref="J63">IFERROR(INDEX('Retirement Calculator'!J:J,MATCH('Isaac 401k'!N63,'Retirement Calculator'!A:A,0),0),0)</f>
        <v>30412.244538569641</v>
      </c>
      <c r="K63" s="444">
        <f t="shared" ca="1" si="2"/>
        <v>8851.0688955483693</v>
      </c>
      <c r="L63" s="444">
        <f t="shared" ca="1" si="3"/>
        <v>2133107.6038271571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1712482.6660874619</v>
      </c>
      <c r="C64" s="447">
        <f t="shared" si="0"/>
        <v>93845.679350227059</v>
      </c>
      <c r="D64" s="447">
        <f ca="1">SUMIF(G:G,57,K:K)</f>
        <v>85032.971110370956</v>
      </c>
      <c r="E64" s="447">
        <f t="shared" ca="1" si="1"/>
        <v>1703669.9578476057</v>
      </c>
      <c r="F64" s="431"/>
      <c r="G64" s="459">
        <f t="shared" si="8"/>
        <v>5</v>
      </c>
      <c r="H64" s="459">
        <v>57</v>
      </c>
      <c r="I64" s="444">
        <f t="shared" ca="1" si="5"/>
        <v>2133107.6038271571</v>
      </c>
      <c r="J64" s="444">
        <f t="array" ref="J64">IFERROR(INDEX('Retirement Calculator'!J:J,MATCH('Isaac 401k'!N64,'Retirement Calculator'!A:A,0),0),0)</f>
        <v>30412.244538569641</v>
      </c>
      <c r="K64" s="444">
        <f t="shared" ca="1" si="2"/>
        <v>8761.2306637024467</v>
      </c>
      <c r="L64" s="444">
        <f t="shared" ca="1" si="3"/>
        <v>2111456.5899522896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1703669.9578476057</v>
      </c>
      <c r="C65" s="447">
        <f t="shared" si="0"/>
        <v>93845.679350227059</v>
      </c>
      <c r="D65" s="447">
        <f ca="1">SUMIF(G:G,58,K:K)</f>
        <v>84582.09623134193</v>
      </c>
      <c r="E65" s="447">
        <f t="shared" ca="1" si="1"/>
        <v>1694406.3747287204</v>
      </c>
      <c r="F65" s="431"/>
      <c r="G65" s="459">
        <f t="shared" si="8"/>
        <v>5</v>
      </c>
      <c r="H65" s="459">
        <v>58</v>
      </c>
      <c r="I65" s="444">
        <f t="shared" ca="1" si="5"/>
        <v>2111456.5899522896</v>
      </c>
      <c r="J65" s="444">
        <f t="array" ref="J65">IFERROR(INDEX('Retirement Calculator'!J:J,MATCH('Isaac 401k'!N65,'Retirement Calculator'!A:A,0),0),0)</f>
        <v>30412.244538569641</v>
      </c>
      <c r="K65" s="444">
        <f t="shared" ca="1" si="2"/>
        <v>8671.0181058905</v>
      </c>
      <c r="L65" s="444">
        <f t="shared" ca="1" si="3"/>
        <v>2089715.3635196106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1694406.3747287204</v>
      </c>
      <c r="C66" s="447">
        <f t="shared" si="0"/>
        <v>93845.679350227059</v>
      </c>
      <c r="D66" s="447">
        <f ca="1">SUMIF(G:G,59,K:K)</f>
        <v>84108.153737794564</v>
      </c>
      <c r="E66" s="447">
        <f t="shared" ca="1" si="1"/>
        <v>1684668.8491162879</v>
      </c>
      <c r="F66" s="431"/>
      <c r="G66" s="459">
        <f t="shared" si="8"/>
        <v>5</v>
      </c>
      <c r="H66" s="459">
        <v>59</v>
      </c>
      <c r="I66" s="444">
        <f t="shared" ca="1" si="5"/>
        <v>2089715.3635196106</v>
      </c>
      <c r="J66" s="444">
        <f t="array" ref="J66">IFERROR(INDEX('Retirement Calculator'!J:J,MATCH('Isaac 401k'!N66,'Retirement Calculator'!A:A,0),0),0)</f>
        <v>30412.244538569641</v>
      </c>
      <c r="K66" s="444">
        <f t="shared" ca="1" si="2"/>
        <v>8580.4296624210056</v>
      </c>
      <c r="L66" s="444">
        <f t="shared" ca="1" si="3"/>
        <v>2067883.5486434621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1684668.8491162879</v>
      </c>
      <c r="C67" s="447">
        <f t="shared" si="0"/>
        <v>93845.679350227059</v>
      </c>
      <c r="D67" s="447">
        <f t="shared" ref="D67:D136" ca="1" si="9">SUMIF(G:G,60,K:K)</f>
        <v>83609.963446790542</v>
      </c>
      <c r="E67" s="447">
        <f t="shared" ca="1" si="1"/>
        <v>1674433.1332128514</v>
      </c>
      <c r="F67" s="431"/>
      <c r="G67" s="459">
        <f t="shared" si="8"/>
        <v>5</v>
      </c>
      <c r="H67" s="459">
        <v>60</v>
      </c>
      <c r="I67" s="444">
        <f t="shared" ca="1" si="5"/>
        <v>2067883.5486434621</v>
      </c>
      <c r="J67" s="444">
        <f t="array" ref="J67">IFERROR(INDEX('Retirement Calculator'!J:J,MATCH('Isaac 401k'!N67,'Retirement Calculator'!A:A,0),0),0)</f>
        <v>30412.244538569641</v>
      </c>
      <c r="K67" s="444">
        <f t="shared" ca="1" si="2"/>
        <v>8489.4637671037181</v>
      </c>
      <c r="L67" s="444">
        <f t="shared" ca="1" si="3"/>
        <v>2045960.7678719962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1674433.1332128514</v>
      </c>
      <c r="C68" s="447">
        <f t="shared" si="0"/>
        <v>93845.679350227059</v>
      </c>
      <c r="D68" s="447">
        <f t="shared" ca="1" si="9"/>
        <v>83609.963446790542</v>
      </c>
      <c r="E68" s="447">
        <f t="shared" ca="1" si="1"/>
        <v>1664197.4173094148</v>
      </c>
      <c r="F68" s="431"/>
      <c r="G68" s="459">
        <f>G67+1</f>
        <v>6</v>
      </c>
      <c r="H68" s="459">
        <v>61</v>
      </c>
      <c r="I68" s="444">
        <f t="shared" ca="1" si="5"/>
        <v>2045960.7678719962</v>
      </c>
      <c r="J68" s="444">
        <f t="array" ref="J68">IFERROR(INDEX('Retirement Calculator'!J:J,MATCH('Isaac 401k'!N68,'Retirement Calculator'!A:A,0),0),0)</f>
        <v>30412.244538569641</v>
      </c>
      <c r="K68" s="444">
        <f t="shared" ca="1" si="2"/>
        <v>8398.1188472226113</v>
      </c>
      <c r="L68" s="444">
        <f t="shared" ca="1" si="3"/>
        <v>2023946.6421806491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1664197.4173094148</v>
      </c>
      <c r="C69" s="447">
        <f t="shared" si="0"/>
        <v>93845.679350227059</v>
      </c>
      <c r="D69" s="447">
        <f t="shared" ca="1" si="9"/>
        <v>83609.963446790542</v>
      </c>
      <c r="E69" s="447">
        <f t="shared" ca="1" si="1"/>
        <v>1653961.7014059783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2023946.6421806491</v>
      </c>
      <c r="J69" s="444">
        <f t="array" ref="J69">IFERROR(INDEX('Retirement Calculator'!J:J,MATCH('Isaac 401k'!N69,'Retirement Calculator'!A:A,0),0),0)</f>
        <v>30412.244538569641</v>
      </c>
      <c r="K69" s="444">
        <f t="shared" ca="1" si="2"/>
        <v>8306.3933235086661</v>
      </c>
      <c r="L69" s="444">
        <f t="shared" ca="1" si="3"/>
        <v>2001840.7909655881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1653961.7014059783</v>
      </c>
      <c r="C70" s="447">
        <f t="shared" si="0"/>
        <v>93845.679350227059</v>
      </c>
      <c r="D70" s="447">
        <f t="shared" ca="1" si="9"/>
        <v>83609.963446790542</v>
      </c>
      <c r="E70" s="447">
        <f t="shared" ca="1" si="1"/>
        <v>1643725.9855025418</v>
      </c>
      <c r="F70" s="431"/>
      <c r="G70" s="459">
        <f t="shared" si="10"/>
        <v>6</v>
      </c>
      <c r="H70" s="459">
        <v>63</v>
      </c>
      <c r="I70" s="444">
        <f t="shared" ca="1" si="5"/>
        <v>2001840.7909655881</v>
      </c>
      <c r="J70" s="444">
        <f t="array" ref="J70">IFERROR(INDEX('Retirement Calculator'!J:J,MATCH('Isaac 401k'!N70,'Retirement Calculator'!A:A,0),0),0)</f>
        <v>30412.244538569641</v>
      </c>
      <c r="K70" s="444">
        <f t="shared" ca="1" si="2"/>
        <v>8214.2856101125763</v>
      </c>
      <c r="L70" s="444">
        <f t="shared" ca="1" si="3"/>
        <v>1979642.8320371311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1643725.9855025418</v>
      </c>
      <c r="C71" s="447">
        <f t="shared" si="0"/>
        <v>93845.679350227059</v>
      </c>
      <c r="D71" s="447">
        <f t="shared" ca="1" si="9"/>
        <v>83609.963446790542</v>
      </c>
      <c r="E71" s="447">
        <f t="shared" ca="1" si="1"/>
        <v>1633490.2695991052</v>
      </c>
      <c r="F71" s="431"/>
      <c r="G71" s="459">
        <f t="shared" si="10"/>
        <v>6</v>
      </c>
      <c r="H71" s="459">
        <v>64</v>
      </c>
      <c r="I71" s="444">
        <f t="shared" ca="1" si="5"/>
        <v>1979642.8320371311</v>
      </c>
      <c r="J71" s="444">
        <f t="array" ref="J71">IFERROR(INDEX('Retirement Calculator'!J:J,MATCH('Isaac 401k'!N71,'Retirement Calculator'!A:A,0),0),0)</f>
        <v>30412.244538569641</v>
      </c>
      <c r="K71" s="444">
        <f t="shared" ca="1" si="2"/>
        <v>8121.7941145773393</v>
      </c>
      <c r="L71" s="444">
        <f t="shared" ca="1" si="3"/>
        <v>1957352.3816131388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1633490.2695991052</v>
      </c>
      <c r="C72" s="447">
        <f t="shared" si="0"/>
        <v>93845.679350227059</v>
      </c>
      <c r="D72" s="447">
        <f t="shared" ca="1" si="9"/>
        <v>83609.963446790542</v>
      </c>
      <c r="E72" s="447">
        <f t="shared" ca="1" si="1"/>
        <v>1623254.5536956687</v>
      </c>
      <c r="F72" s="431"/>
      <c r="G72" s="459">
        <f t="shared" si="10"/>
        <v>6</v>
      </c>
      <c r="H72" s="459">
        <v>65</v>
      </c>
      <c r="I72" s="444">
        <f t="shared" ca="1" si="5"/>
        <v>1957352.3816131388</v>
      </c>
      <c r="J72" s="444">
        <f t="array" ref="J72">IFERROR(INDEX('Retirement Calculator'!J:J,MATCH('Isaac 401k'!N72,'Retirement Calculator'!A:A,0),0),0)</f>
        <v>30412.244538569641</v>
      </c>
      <c r="K72" s="444">
        <f t="shared" ca="1" si="2"/>
        <v>8028.917237810705</v>
      </c>
      <c r="L72" s="444">
        <f t="shared" ca="1" si="3"/>
        <v>1934969.05431238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1623254.5536956687</v>
      </c>
      <c r="C73" s="447">
        <f t="shared" si="0"/>
        <v>93845.679350227059</v>
      </c>
      <c r="D73" s="447">
        <f t="shared" ca="1" si="9"/>
        <v>83609.963446790542</v>
      </c>
      <c r="E73" s="447">
        <f t="shared" ca="1" si="1"/>
        <v>1613018.8377922322</v>
      </c>
      <c r="F73" s="431"/>
      <c r="G73" s="459">
        <f t="shared" si="10"/>
        <v>6</v>
      </c>
      <c r="H73" s="459">
        <v>66</v>
      </c>
      <c r="I73" s="444">
        <f t="shared" ca="1" si="5"/>
        <v>1934969.05431238</v>
      </c>
      <c r="J73" s="444">
        <f t="array" ref="J73">IFERROR(INDEX('Retirement Calculator'!J:J,MATCH('Isaac 401k'!N73,'Retirement Calculator'!A:A,0),0),0)</f>
        <v>30412.244538569641</v>
      </c>
      <c r="K73" s="444">
        <f t="shared" ca="1" si="2"/>
        <v>7935.6533740575433</v>
      </c>
      <c r="L73" s="444">
        <f t="shared" ca="1" si="3"/>
        <v>1912492.4631478679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1613018.8377922322</v>
      </c>
      <c r="C74" s="447">
        <f t="shared" si="0"/>
        <v>93845.679350227059</v>
      </c>
      <c r="D74" s="447">
        <f t="shared" ca="1" si="9"/>
        <v>83609.963446790542</v>
      </c>
      <c r="E74" s="447">
        <f t="shared" ca="1" si="1"/>
        <v>1602783.1218887956</v>
      </c>
      <c r="F74" s="431"/>
      <c r="G74" s="459">
        <f t="shared" si="10"/>
        <v>6</v>
      </c>
      <c r="H74" s="459">
        <v>67</v>
      </c>
      <c r="I74" s="444">
        <f t="shared" ca="1" si="5"/>
        <v>1912492.4631478679</v>
      </c>
      <c r="J74" s="444">
        <f t="array" ref="J74">IFERROR(INDEX('Retirement Calculator'!J:J,MATCH('Isaac 401k'!N74,'Retirement Calculator'!A:A,0),0),0)</f>
        <v>30412.244538569641</v>
      </c>
      <c r="K74" s="444">
        <f t="shared" ca="1" si="2"/>
        <v>7842.0009108720769</v>
      </c>
      <c r="L74" s="444">
        <f t="shared" ca="1" si="3"/>
        <v>1889922.2195201705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1602783.1218887956</v>
      </c>
      <c r="C75" s="447">
        <f t="shared" si="0"/>
        <v>93845.679350227059</v>
      </c>
      <c r="D75" s="447">
        <f t="shared" ca="1" si="9"/>
        <v>83609.963446790542</v>
      </c>
      <c r="E75" s="447">
        <f t="shared" ca="1" si="1"/>
        <v>1592547.4059853591</v>
      </c>
      <c r="F75" s="431"/>
      <c r="G75" s="459">
        <f t="shared" si="10"/>
        <v>6</v>
      </c>
      <c r="H75" s="459">
        <v>68</v>
      </c>
      <c r="I75" s="444">
        <f t="shared" ca="1" si="5"/>
        <v>1889922.2195201705</v>
      </c>
      <c r="J75" s="444">
        <f t="array" ref="J75">IFERROR(INDEX('Retirement Calculator'!J:J,MATCH('Isaac 401k'!N75,'Retirement Calculator'!A:A,0),0),0)</f>
        <v>8496.5728791855872</v>
      </c>
      <c r="K75" s="444">
        <f t="shared" ca="1" si="2"/>
        <v>7839.2735276707699</v>
      </c>
      <c r="L75" s="444">
        <f t="shared" ca="1" si="3"/>
        <v>1889264.9201686557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1592547.4059853591</v>
      </c>
      <c r="C76" s="447">
        <f t="shared" si="0"/>
        <v>93845.679350227059</v>
      </c>
      <c r="D76" s="447">
        <f t="shared" ca="1" si="9"/>
        <v>83609.963446790542</v>
      </c>
      <c r="E76" s="447">
        <f t="shared" ca="1" si="1"/>
        <v>1582311.6900819226</v>
      </c>
      <c r="F76" s="431"/>
      <c r="G76" s="459">
        <f t="shared" si="10"/>
        <v>6</v>
      </c>
      <c r="H76" s="459">
        <v>69</v>
      </c>
      <c r="I76" s="444">
        <f t="shared" ca="1" si="5"/>
        <v>1889264.9201686557</v>
      </c>
      <c r="J76" s="444">
        <f t="array" ref="J76">IFERROR(INDEX('Retirement Calculator'!J:J,MATCH('Isaac 401k'!N76,'Retirement Calculator'!A:A,0),0),0)</f>
        <v>8496.5728791855872</v>
      </c>
      <c r="K76" s="444">
        <f t="shared" ca="1" si="2"/>
        <v>7836.5347803727918</v>
      </c>
      <c r="L76" s="444">
        <f t="shared" ca="1" si="3"/>
        <v>1888604.8820698429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1582311.6900819226</v>
      </c>
      <c r="C77" s="447">
        <f t="shared" si="0"/>
        <v>93845.679350227059</v>
      </c>
      <c r="D77" s="447">
        <f t="shared" ca="1" si="9"/>
        <v>83609.963446790542</v>
      </c>
      <c r="E77" s="447">
        <f t="shared" ca="1" si="1"/>
        <v>1572075.974178486</v>
      </c>
      <c r="F77" s="431"/>
      <c r="G77" s="459">
        <f t="shared" si="10"/>
        <v>6</v>
      </c>
      <c r="H77" s="459">
        <v>70</v>
      </c>
      <c r="I77" s="444">
        <f t="shared" ca="1" si="5"/>
        <v>1888604.8820698429</v>
      </c>
      <c r="J77" s="444">
        <f t="array" ref="J77">IFERROR(INDEX('Retirement Calculator'!J:J,MATCH('Isaac 401k'!N77,'Retirement Calculator'!A:A,0),0),0)</f>
        <v>8496.5728791855872</v>
      </c>
      <c r="K77" s="444">
        <f t="shared" ca="1" si="2"/>
        <v>7833.7846216277376</v>
      </c>
      <c r="L77" s="444">
        <f t="shared" ca="1" si="3"/>
        <v>1887942.093812285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1572075.974178486</v>
      </c>
      <c r="C78" s="447">
        <f t="shared" si="0"/>
        <v>93845.679350227059</v>
      </c>
      <c r="D78" s="447">
        <f t="shared" ca="1" si="9"/>
        <v>83609.963446790542</v>
      </c>
      <c r="E78" s="447">
        <f t="shared" ca="1" si="1"/>
        <v>1561840.2582750495</v>
      </c>
      <c r="F78" s="431"/>
      <c r="G78" s="459">
        <f t="shared" si="10"/>
        <v>6</v>
      </c>
      <c r="H78" s="459">
        <v>71</v>
      </c>
      <c r="I78" s="444">
        <f t="shared" ca="1" si="5"/>
        <v>1887942.093812285</v>
      </c>
      <c r="J78" s="444">
        <f t="array" ref="J78">IFERROR(INDEX('Retirement Calculator'!J:J,MATCH('Isaac 401k'!N78,'Retirement Calculator'!A:A,0),0),0)</f>
        <v>8496.5728791855872</v>
      </c>
      <c r="K78" s="444">
        <f t="shared" ca="1" si="2"/>
        <v>7831.0230038879135</v>
      </c>
      <c r="L78" s="444">
        <f t="shared" ca="1" si="3"/>
        <v>1887276.5439369872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1561840.2582750495</v>
      </c>
      <c r="C79" s="447">
        <f t="shared" si="0"/>
        <v>93845.679350227059</v>
      </c>
      <c r="D79" s="447">
        <f t="shared" ca="1" si="9"/>
        <v>83609.963446790542</v>
      </c>
      <c r="E79" s="447">
        <f t="shared" ca="1" si="1"/>
        <v>1551604.542371613</v>
      </c>
      <c r="F79" s="431"/>
      <c r="G79" s="459">
        <f t="shared" si="10"/>
        <v>6</v>
      </c>
      <c r="H79" s="459">
        <v>72</v>
      </c>
      <c r="I79" s="444">
        <f t="shared" ca="1" si="5"/>
        <v>1887276.5439369872</v>
      </c>
      <c r="J79" s="444">
        <f t="array" ref="J79">IFERROR(INDEX('Retirement Calculator'!J:J,MATCH('Isaac 401k'!N79,'Retirement Calculator'!A:A,0),0),0)</f>
        <v>8496.5728791855872</v>
      </c>
      <c r="K79" s="444">
        <f t="shared" ca="1" si="2"/>
        <v>7828.2498794075063</v>
      </c>
      <c r="L79" s="444">
        <f t="shared" ca="1" si="3"/>
        <v>1886608.220937209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1551604.542371613</v>
      </c>
      <c r="C80" s="447">
        <f t="shared" si="0"/>
        <v>93845.679350227059</v>
      </c>
      <c r="D80" s="447">
        <f t="shared" ca="1" si="9"/>
        <v>83609.963446790542</v>
      </c>
      <c r="E80" s="447">
        <f t="shared" ca="1" si="1"/>
        <v>1541368.8264681764</v>
      </c>
      <c r="F80" s="431"/>
      <c r="G80" s="459">
        <f>G79+1</f>
        <v>7</v>
      </c>
      <c r="H80" s="459">
        <v>73</v>
      </c>
      <c r="I80" s="444">
        <f t="shared" ca="1" si="5"/>
        <v>1886608.220937209</v>
      </c>
      <c r="J80" s="444">
        <f t="array" ref="J80">IFERROR(INDEX('Retirement Calculator'!J:J,MATCH('Isaac 401k'!N80,'Retirement Calculator'!A:A,0),0),0)</f>
        <v>8496.5728791855872</v>
      </c>
      <c r="K80" s="444">
        <f t="shared" ca="1" si="2"/>
        <v>7825.4652002417633</v>
      </c>
      <c r="L80" s="444">
        <f t="shared" ca="1" si="3"/>
        <v>1885937.113258265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1541368.8264681764</v>
      </c>
      <c r="C81" s="447">
        <f t="shared" si="0"/>
        <v>93845.679350227059</v>
      </c>
      <c r="D81" s="447">
        <f t="shared" ca="1" si="9"/>
        <v>83609.963446790542</v>
      </c>
      <c r="E81" s="447">
        <f t="shared" ca="1" si="1"/>
        <v>1531133.1105647399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1885937.113258265</v>
      </c>
      <c r="J81" s="444">
        <f t="array" ref="J81">IFERROR(INDEX('Retirement Calculator'!J:J,MATCH('Isaac 401k'!N81,'Retirement Calculator'!A:A,0),0),0)</f>
        <v>8496.5728791855872</v>
      </c>
      <c r="K81" s="444">
        <f t="shared" ca="1" si="2"/>
        <v>7822.6689182461632</v>
      </c>
      <c r="L81" s="444">
        <f t="shared" ca="1" si="3"/>
        <v>1885263.2092973255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1531133.1105647399</v>
      </c>
      <c r="C82" s="447">
        <f t="shared" si="0"/>
        <v>93845.679350227059</v>
      </c>
      <c r="D82" s="447">
        <f t="shared" ca="1" si="9"/>
        <v>83609.963446790542</v>
      </c>
      <c r="E82" s="447">
        <f t="shared" ca="1" si="1"/>
        <v>1520897.3946613034</v>
      </c>
      <c r="F82" s="431"/>
      <c r="G82" s="459">
        <f t="shared" si="11"/>
        <v>7</v>
      </c>
      <c r="H82" s="459">
        <v>75</v>
      </c>
      <c r="I82" s="444">
        <f t="shared" ca="1" si="5"/>
        <v>1885263.2092973255</v>
      </c>
      <c r="J82" s="444">
        <f t="array" ref="J82">IFERROR(INDEX('Retirement Calculator'!J:J,MATCH('Isaac 401k'!N82,'Retirement Calculator'!A:A,0),0),0)</f>
        <v>8496.5728791855872</v>
      </c>
      <c r="K82" s="444">
        <f t="shared" ca="1" si="2"/>
        <v>7819.860985075582</v>
      </c>
      <c r="L82" s="444">
        <f t="shared" ca="1" si="3"/>
        <v>1884586.4974032154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1520897.3946613034</v>
      </c>
      <c r="C83" s="447">
        <f t="shared" si="0"/>
        <v>93845.679350227059</v>
      </c>
      <c r="D83" s="447">
        <f t="shared" ca="1" si="9"/>
        <v>83609.963446790542</v>
      </c>
      <c r="E83" s="447">
        <f t="shared" ca="1" si="1"/>
        <v>1510661.6787578668</v>
      </c>
      <c r="F83" s="431"/>
      <c r="G83" s="459">
        <f t="shared" si="11"/>
        <v>7</v>
      </c>
      <c r="H83" s="459">
        <v>76</v>
      </c>
      <c r="I83" s="444">
        <f t="shared" ca="1" si="5"/>
        <v>1884586.4974032154</v>
      </c>
      <c r="J83" s="444">
        <f t="array" ref="J83">IFERROR(INDEX('Retirement Calculator'!J:J,MATCH('Isaac 401k'!N83,'Retirement Calculator'!A:A,0),0),0)</f>
        <v>8496.5728791855872</v>
      </c>
      <c r="K83" s="444">
        <f t="shared" ca="1" si="2"/>
        <v>7817.0413521834571</v>
      </c>
      <c r="L83" s="444">
        <f t="shared" ca="1" si="3"/>
        <v>1883906.9658762133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1510661.6787578668</v>
      </c>
      <c r="C84" s="447">
        <f t="shared" si="0"/>
        <v>93845.679350227059</v>
      </c>
      <c r="D84" s="447">
        <f t="shared" ca="1" si="9"/>
        <v>83609.963446790542</v>
      </c>
      <c r="E84" s="447">
        <f t="shared" ca="1" si="1"/>
        <v>1500425.9628544303</v>
      </c>
      <c r="F84" s="431"/>
      <c r="G84" s="459">
        <f t="shared" si="11"/>
        <v>7</v>
      </c>
      <c r="H84" s="459">
        <v>77</v>
      </c>
      <c r="I84" s="444">
        <f t="shared" ca="1" si="5"/>
        <v>1883906.9658762133</v>
      </c>
      <c r="J84" s="444">
        <f t="array" ref="J84">IFERROR(INDEX('Retirement Calculator'!J:J,MATCH('Isaac 401k'!N84,'Retirement Calculator'!A:A,0),0),0)</f>
        <v>8496.5728791855872</v>
      </c>
      <c r="K84" s="444">
        <f t="shared" ca="1" si="2"/>
        <v>7814.209970820948</v>
      </c>
      <c r="L84" s="444">
        <f t="shared" ca="1" si="3"/>
        <v>1883224.6029678485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1500425.9628544303</v>
      </c>
      <c r="C85" s="447">
        <f t="shared" si="0"/>
        <v>93845.679350227059</v>
      </c>
      <c r="D85" s="447">
        <f t="shared" ca="1" si="9"/>
        <v>83609.963446790542</v>
      </c>
      <c r="E85" s="447">
        <f t="shared" ca="1" si="1"/>
        <v>1490190.2469509938</v>
      </c>
      <c r="F85" s="431"/>
      <c r="G85" s="459">
        <f t="shared" si="11"/>
        <v>7</v>
      </c>
      <c r="H85" s="459">
        <v>78</v>
      </c>
      <c r="I85" s="444">
        <f t="shared" ca="1" si="5"/>
        <v>1883224.6029678485</v>
      </c>
      <c r="J85" s="444">
        <f t="array" ref="J85">IFERROR(INDEX('Retirement Calculator'!J:J,MATCH('Isaac 401k'!N85,'Retirement Calculator'!A:A,0),0),0)</f>
        <v>8496.5728791855872</v>
      </c>
      <c r="K85" s="444">
        <f t="shared" ca="1" si="2"/>
        <v>7811.3667920360949</v>
      </c>
      <c r="L85" s="444">
        <f t="shared" ca="1" si="3"/>
        <v>1882539.3968806989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1490190.2469509938</v>
      </c>
      <c r="C86" s="447">
        <f t="shared" si="0"/>
        <v>93845.679350227059</v>
      </c>
      <c r="D86" s="447">
        <f t="shared" ca="1" si="9"/>
        <v>83609.963446790542</v>
      </c>
      <c r="E86" s="447">
        <f t="shared" ca="1" si="1"/>
        <v>1479954.5310475572</v>
      </c>
      <c r="F86" s="431"/>
      <c r="G86" s="459">
        <f t="shared" si="11"/>
        <v>7</v>
      </c>
      <c r="H86" s="459">
        <v>79</v>
      </c>
      <c r="I86" s="444">
        <f t="shared" ca="1" si="5"/>
        <v>1882539.3968806989</v>
      </c>
      <c r="J86" s="444">
        <f t="array" ref="J86">IFERROR(INDEX('Retirement Calculator'!J:J,MATCH('Isaac 401k'!N86,'Retirement Calculator'!A:A,0),0),0)</f>
        <v>8496.5728791855872</v>
      </c>
      <c r="K86" s="444">
        <f t="shared" ca="1" si="2"/>
        <v>7808.5117666729711</v>
      </c>
      <c r="L86" s="444">
        <f t="shared" ca="1" si="3"/>
        <v>1881851.3357681863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1479954.5310475572</v>
      </c>
      <c r="C87" s="447">
        <f t="shared" si="0"/>
        <v>93845.679350227059</v>
      </c>
      <c r="D87" s="447">
        <f t="shared" ca="1" si="9"/>
        <v>83609.963446790542</v>
      </c>
      <c r="E87" s="447">
        <f t="shared" ca="1" si="1"/>
        <v>1469718.8151441207</v>
      </c>
      <c r="F87" s="431"/>
      <c r="G87" s="459">
        <f t="shared" si="11"/>
        <v>7</v>
      </c>
      <c r="H87" s="459">
        <v>80</v>
      </c>
      <c r="I87" s="444">
        <f t="shared" ca="1" si="5"/>
        <v>1881851.3357681863</v>
      </c>
      <c r="J87" s="444">
        <f t="array" ref="J87">IFERROR(INDEX('Retirement Calculator'!J:J,MATCH('Isaac 401k'!N87,'Retirement Calculator'!A:A,0),0),0)</f>
        <v>8496.5728791855872</v>
      </c>
      <c r="K87" s="444">
        <f t="shared" ca="1" si="2"/>
        <v>7805.6448453708354</v>
      </c>
      <c r="L87" s="444">
        <f t="shared" ca="1" si="3"/>
        <v>1881160.4077343715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1469718.8151441207</v>
      </c>
      <c r="C88" s="447">
        <f t="shared" si="0"/>
        <v>93845.679350227059</v>
      </c>
      <c r="D88" s="447">
        <f t="shared" ca="1" si="9"/>
        <v>83609.963446790542</v>
      </c>
      <c r="E88" s="447">
        <f t="shared" ca="1" si="1"/>
        <v>1459483.0992406842</v>
      </c>
      <c r="F88" s="431"/>
      <c r="G88" s="459">
        <f t="shared" si="11"/>
        <v>7</v>
      </c>
      <c r="H88" s="459">
        <v>81</v>
      </c>
      <c r="I88" s="444">
        <f t="shared" ca="1" si="5"/>
        <v>1881160.4077343715</v>
      </c>
      <c r="J88" s="444">
        <f t="array" ref="J88">IFERROR(INDEX('Retirement Calculator'!J:J,MATCH('Isaac 401k'!N88,'Retirement Calculator'!A:A,0),0),0)</f>
        <v>8496.5728791855872</v>
      </c>
      <c r="K88" s="444">
        <f t="shared" ca="1" si="2"/>
        <v>7802.7659785632741</v>
      </c>
      <c r="L88" s="444">
        <f t="shared" ca="1" si="3"/>
        <v>1880466.6008337492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1459483.0992406842</v>
      </c>
      <c r="C89" s="447">
        <f t="shared" si="0"/>
        <v>93845.679350227059</v>
      </c>
      <c r="D89" s="447">
        <f t="shared" ca="1" si="9"/>
        <v>83609.963446790542</v>
      </c>
      <c r="E89" s="447">
        <f t="shared" ca="1" si="1"/>
        <v>1449247.3833372477</v>
      </c>
      <c r="F89" s="431"/>
      <c r="G89" s="459">
        <f t="shared" si="11"/>
        <v>7</v>
      </c>
      <c r="H89" s="459">
        <v>82</v>
      </c>
      <c r="I89" s="444">
        <f t="shared" ca="1" si="5"/>
        <v>1880466.6008337492</v>
      </c>
      <c r="J89" s="444">
        <f t="array" ref="J89">IFERROR(INDEX('Retirement Calculator'!J:J,MATCH('Isaac 401k'!N89,'Retirement Calculator'!A:A,0),0),0)</f>
        <v>8496.5728791855872</v>
      </c>
      <c r="K89" s="444">
        <f t="shared" ca="1" si="2"/>
        <v>7799.8751164773475</v>
      </c>
      <c r="L89" s="444">
        <f t="shared" ca="1" si="3"/>
        <v>1879769.9030710408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1449247.3833372477</v>
      </c>
      <c r="C90" s="447">
        <f t="shared" si="0"/>
        <v>93845.679350227059</v>
      </c>
      <c r="D90" s="447">
        <f t="shared" ca="1" si="9"/>
        <v>83609.963446790542</v>
      </c>
      <c r="E90" s="447">
        <f t="shared" ca="1" si="1"/>
        <v>1439011.6674338111</v>
      </c>
      <c r="F90" s="431"/>
      <c r="G90" s="459">
        <f t="shared" si="11"/>
        <v>7</v>
      </c>
      <c r="H90" s="459">
        <v>83</v>
      </c>
      <c r="I90" s="444">
        <f t="shared" ca="1" si="5"/>
        <v>1879769.9030710408</v>
      </c>
      <c r="J90" s="444">
        <f t="array" ref="J90">IFERROR(INDEX('Retirement Calculator'!J:J,MATCH('Isaac 401k'!N90,'Retirement Calculator'!A:A,0),0),0)</f>
        <v>8496.5728791855872</v>
      </c>
      <c r="K90" s="444">
        <f t="shared" ca="1" si="2"/>
        <v>7796.9722091327294</v>
      </c>
      <c r="L90" s="444">
        <f t="shared" ca="1" si="3"/>
        <v>1879070.3024009878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1439011.6674338111</v>
      </c>
      <c r="C91" s="447">
        <f t="shared" si="0"/>
        <v>93845.679350227059</v>
      </c>
      <c r="D91" s="447">
        <f t="shared" ca="1" si="9"/>
        <v>83609.963446790542</v>
      </c>
      <c r="E91" s="447">
        <f t="shared" ca="1" si="1"/>
        <v>1428775.9515303746</v>
      </c>
      <c r="F91" s="431"/>
      <c r="G91" s="459">
        <f t="shared" si="11"/>
        <v>7</v>
      </c>
      <c r="H91" s="459">
        <v>84</v>
      </c>
      <c r="I91" s="444">
        <f t="shared" ca="1" si="5"/>
        <v>1879070.3024009878</v>
      </c>
      <c r="J91" s="444">
        <f t="array" ref="J91">IFERROR(INDEX('Retirement Calculator'!J:J,MATCH('Isaac 401k'!N91,'Retirement Calculator'!A:A,0),0),0)</f>
        <v>8496.5728791855872</v>
      </c>
      <c r="K91" s="444">
        <f t="shared" ca="1" si="2"/>
        <v>7794.0572063408408</v>
      </c>
      <c r="L91" s="444">
        <f t="shared" ca="1" si="3"/>
        <v>1878367.786728143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1428775.9515303746</v>
      </c>
      <c r="C92" s="447">
        <f t="shared" si="0"/>
        <v>93845.679350227059</v>
      </c>
      <c r="D92" s="447">
        <f t="shared" ca="1" si="9"/>
        <v>83609.963446790542</v>
      </c>
      <c r="E92" s="447">
        <f t="shared" ca="1" si="1"/>
        <v>1418540.2356269381</v>
      </c>
      <c r="F92" s="431"/>
      <c r="G92" s="459">
        <f>G91+1</f>
        <v>8</v>
      </c>
      <c r="H92" s="459">
        <v>85</v>
      </c>
      <c r="I92" s="444">
        <f t="shared" ca="1" si="5"/>
        <v>1878367.786728143</v>
      </c>
      <c r="J92" s="444">
        <f t="array" ref="J92">IFERROR(INDEX('Retirement Calculator'!J:J,MATCH('Isaac 401k'!N92,'Retirement Calculator'!A:A,0),0),0)</f>
        <v>8496.5728791855872</v>
      </c>
      <c r="K92" s="444">
        <f t="shared" ca="1" si="2"/>
        <v>7791.1300577039883</v>
      </c>
      <c r="L92" s="444">
        <f t="shared" ca="1" si="3"/>
        <v>1877662.3439066613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1418540.2356269381</v>
      </c>
      <c r="C93" s="447">
        <f t="shared" si="0"/>
        <v>93845.679350227059</v>
      </c>
      <c r="D93" s="447">
        <f t="shared" ca="1" si="9"/>
        <v>83609.963446790542</v>
      </c>
      <c r="E93" s="447">
        <f t="shared" ca="1" si="1"/>
        <v>1408304.5197235015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1877662.3439066613</v>
      </c>
      <c r="J93" s="444">
        <f t="array" ref="J93">IFERROR(INDEX('Retirement Calculator'!J:J,MATCH('Isaac 401k'!N93,'Retirement Calculator'!A:A,0),0),0)</f>
        <v>8496.5728791855872</v>
      </c>
      <c r="K93" s="444">
        <f t="shared" ca="1" si="2"/>
        <v>7788.1907126144806</v>
      </c>
      <c r="L93" s="444">
        <f t="shared" ca="1" si="3"/>
        <v>1876953.96174009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1408304.5197235015</v>
      </c>
      <c r="C94" s="447">
        <f t="shared" si="0"/>
        <v>93845.679350227059</v>
      </c>
      <c r="D94" s="447">
        <f t="shared" ca="1" si="9"/>
        <v>83609.963446790542</v>
      </c>
      <c r="E94" s="447">
        <f t="shared" ca="1" si="1"/>
        <v>1398068.803820065</v>
      </c>
      <c r="F94" s="431"/>
      <c r="G94" s="459">
        <f t="shared" si="12"/>
        <v>8</v>
      </c>
      <c r="H94" s="459">
        <v>87</v>
      </c>
      <c r="I94" s="444">
        <f t="shared" ca="1" si="5"/>
        <v>1876953.96174009</v>
      </c>
      <c r="J94" s="444">
        <f t="array" ref="J94">IFERROR(INDEX('Retirement Calculator'!J:J,MATCH('Isaac 401k'!N94,'Retirement Calculator'!A:A,0),0),0)</f>
        <v>8496.5728791855872</v>
      </c>
      <c r="K94" s="444">
        <f t="shared" ca="1" si="2"/>
        <v>7785.2391202537674</v>
      </c>
      <c r="L94" s="444">
        <f t="shared" ca="1" si="3"/>
        <v>1876242.6279811582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1398068.803820065</v>
      </c>
      <c r="C95" s="447">
        <f t="shared" si="0"/>
        <v>93845.679350227059</v>
      </c>
      <c r="D95" s="447">
        <f t="shared" ca="1" si="9"/>
        <v>83609.963446790542</v>
      </c>
      <c r="E95" s="447">
        <f t="shared" ca="1" si="1"/>
        <v>1387833.0879166285</v>
      </c>
      <c r="F95" s="431"/>
      <c r="G95" s="459">
        <f t="shared" si="12"/>
        <v>8</v>
      </c>
      <c r="H95" s="459">
        <v>88</v>
      </c>
      <c r="I95" s="444">
        <f t="shared" ca="1" si="5"/>
        <v>1876242.6279811582</v>
      </c>
      <c r="J95" s="444">
        <f t="array" ref="J95">IFERROR(INDEX('Retirement Calculator'!J:J,MATCH('Isaac 401k'!N95,'Retirement Calculator'!A:A,0),0),0)</f>
        <v>8496.5728791855872</v>
      </c>
      <c r="K95" s="444">
        <f t="shared" ca="1" si="2"/>
        <v>7782.2752295915516</v>
      </c>
      <c r="L95" s="444">
        <f t="shared" ca="1" si="3"/>
        <v>1875528.3303315642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1387833.0879166285</v>
      </c>
      <c r="C96" s="447">
        <f t="shared" si="0"/>
        <v>93845.679350227059</v>
      </c>
      <c r="D96" s="447">
        <f t="shared" ca="1" si="9"/>
        <v>83609.963446790542</v>
      </c>
      <c r="E96" s="447">
        <f t="shared" ca="1" si="1"/>
        <v>1377597.3720131919</v>
      </c>
      <c r="F96" s="431"/>
      <c r="G96" s="459">
        <f t="shared" si="12"/>
        <v>8</v>
      </c>
      <c r="H96" s="459">
        <v>89</v>
      </c>
      <c r="I96" s="444">
        <f t="shared" ca="1" si="5"/>
        <v>1875528.3303315642</v>
      </c>
      <c r="J96" s="444">
        <f t="array" ref="J96">IFERROR(INDEX('Retirement Calculator'!J:J,MATCH('Isaac 401k'!N96,'Retirement Calculator'!A:A,0),0),0)</f>
        <v>8496.5728791855872</v>
      </c>
      <c r="K96" s="444">
        <f t="shared" ca="1" si="2"/>
        <v>7779.2989893849108</v>
      </c>
      <c r="L96" s="444">
        <f t="shared" ca="1" si="3"/>
        <v>1874811.0564417634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1377597.3720131919</v>
      </c>
      <c r="C97" s="447">
        <f t="shared" si="0"/>
        <v>93845.679350227059</v>
      </c>
      <c r="D97" s="447">
        <f t="shared" ca="1" si="9"/>
        <v>83609.963446790542</v>
      </c>
      <c r="E97" s="447">
        <f t="shared" ca="1" si="1"/>
        <v>1367361.6561097554</v>
      </c>
      <c r="F97" s="431"/>
      <c r="G97" s="459">
        <f t="shared" si="12"/>
        <v>8</v>
      </c>
      <c r="H97" s="459">
        <v>90</v>
      </c>
      <c r="I97" s="444">
        <f t="shared" ca="1" si="5"/>
        <v>1874811.0564417634</v>
      </c>
      <c r="J97" s="444">
        <f t="array" ref="J97">IFERROR(INDEX('Retirement Calculator'!J:J,MATCH('Isaac 401k'!N97,'Retirement Calculator'!A:A,0),0),0)</f>
        <v>8496.5728791855872</v>
      </c>
      <c r="K97" s="444">
        <f t="shared" ca="1" si="2"/>
        <v>7776.3103481774069</v>
      </c>
      <c r="L97" s="444">
        <f t="shared" ca="1" si="3"/>
        <v>1874090.7939107551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1367361.6561097554</v>
      </c>
      <c r="C98" s="447">
        <f t="shared" si="0"/>
        <v>93845.679350227059</v>
      </c>
      <c r="D98" s="447">
        <f t="shared" ca="1" si="9"/>
        <v>83609.963446790542</v>
      </c>
      <c r="E98" s="447">
        <f t="shared" ca="1" si="1"/>
        <v>1357125.9402063189</v>
      </c>
      <c r="F98" s="431"/>
      <c r="G98" s="459">
        <f t="shared" si="12"/>
        <v>8</v>
      </c>
      <c r="H98" s="459">
        <v>91</v>
      </c>
      <c r="I98" s="444">
        <f t="shared" ca="1" si="5"/>
        <v>1874090.7939107551</v>
      </c>
      <c r="J98" s="444">
        <f t="array" ref="J98">IFERROR(INDEX('Retirement Calculator'!J:J,MATCH('Isaac 401k'!N98,'Retirement Calculator'!A:A,0),0),0)</f>
        <v>8496.5728791855872</v>
      </c>
      <c r="K98" s="444">
        <f t="shared" ca="1" si="2"/>
        <v>7773.3092542982058</v>
      </c>
      <c r="L98" s="444">
        <f t="shared" ca="1" si="3"/>
        <v>1873367.5302858676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1357125.9402063189</v>
      </c>
      <c r="C99" s="447">
        <f t="shared" si="0"/>
        <v>93845.679350227059</v>
      </c>
      <c r="D99" s="447">
        <f t="shared" ca="1" si="9"/>
        <v>83609.963446790542</v>
      </c>
      <c r="E99" s="447">
        <f t="shared" ca="1" si="1"/>
        <v>1346890.2243028823</v>
      </c>
      <c r="F99" s="431"/>
      <c r="G99" s="459">
        <f t="shared" si="12"/>
        <v>8</v>
      </c>
      <c r="H99" s="459">
        <v>92</v>
      </c>
      <c r="I99" s="444">
        <f t="shared" ca="1" si="5"/>
        <v>1873367.5302858676</v>
      </c>
      <c r="J99" s="444">
        <f t="array" ref="J99">IFERROR(INDEX('Retirement Calculator'!J:J,MATCH('Isaac 401k'!N99,'Retirement Calculator'!A:A,0),0),0)</f>
        <v>8496.5728791855872</v>
      </c>
      <c r="K99" s="444">
        <f t="shared" ca="1" si="2"/>
        <v>7770.295655861175</v>
      </c>
      <c r="L99" s="444">
        <f t="shared" ca="1" si="3"/>
        <v>1872641.2530625432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1346890.2243028823</v>
      </c>
      <c r="C100" s="447">
        <f t="shared" si="0"/>
        <v>93845.679350227059</v>
      </c>
      <c r="D100" s="447">
        <f t="shared" ca="1" si="9"/>
        <v>83609.963446790542</v>
      </c>
      <c r="E100" s="447">
        <f t="shared" ca="1" si="1"/>
        <v>1336654.5083994458</v>
      </c>
      <c r="F100" s="431"/>
      <c r="G100" s="459">
        <f t="shared" si="12"/>
        <v>8</v>
      </c>
      <c r="H100" s="459">
        <v>93</v>
      </c>
      <c r="I100" s="444">
        <f t="shared" ca="1" si="5"/>
        <v>1872641.2530625432</v>
      </c>
      <c r="J100" s="444">
        <f t="array" ref="J100">IFERROR(INDEX('Retirement Calculator'!J:J,MATCH('Isaac 401k'!N100,'Retirement Calculator'!A:A,0),0),0)</f>
        <v>8496.5728791855872</v>
      </c>
      <c r="K100" s="444">
        <f t="shared" ca="1" si="2"/>
        <v>7767.2695007639886</v>
      </c>
      <c r="L100" s="444">
        <f t="shared" ca="1" si="3"/>
        <v>1871911.9496841216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1336654.5083994458</v>
      </c>
      <c r="C101" s="447">
        <f t="shared" si="0"/>
        <v>93845.679350227059</v>
      </c>
      <c r="D101" s="447">
        <f t="shared" ca="1" si="9"/>
        <v>83609.963446790542</v>
      </c>
      <c r="E101" s="447">
        <f t="shared" ca="1" si="1"/>
        <v>1326418.7924960093</v>
      </c>
      <c r="F101" s="431"/>
      <c r="G101" s="459">
        <f t="shared" si="12"/>
        <v>8</v>
      </c>
      <c r="H101" s="459">
        <v>94</v>
      </c>
      <c r="I101" s="444">
        <f t="shared" ca="1" si="5"/>
        <v>1871911.9496841216</v>
      </c>
      <c r="J101" s="444">
        <f t="array" ref="J101">IFERROR(INDEX('Retirement Calculator'!J:J,MATCH('Isaac 401k'!N101,'Retirement Calculator'!A:A,0),0),0)</f>
        <v>8496.5728791855872</v>
      </c>
      <c r="K101" s="444">
        <f t="shared" ca="1" si="2"/>
        <v>7764.2307366872328</v>
      </c>
      <c r="L101" s="444">
        <f t="shared" ca="1" si="3"/>
        <v>1871179.6075416233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1326418.7924960093</v>
      </c>
      <c r="C102" s="447">
        <f t="shared" si="0"/>
        <v>93845.679350227059</v>
      </c>
      <c r="D102" s="447">
        <f t="shared" ca="1" si="9"/>
        <v>83609.963446790542</v>
      </c>
      <c r="E102" s="447">
        <f t="shared" ca="1" si="1"/>
        <v>1316183.0765925727</v>
      </c>
      <c r="F102" s="431"/>
      <c r="G102" s="459">
        <f t="shared" si="12"/>
        <v>8</v>
      </c>
      <c r="H102" s="459">
        <v>95</v>
      </c>
      <c r="I102" s="444">
        <f t="shared" ca="1" si="5"/>
        <v>1871179.6075416233</v>
      </c>
      <c r="J102" s="444">
        <f t="array" ref="J102">IFERROR(INDEX('Retirement Calculator'!J:J,MATCH('Isaac 401k'!N102,'Retirement Calculator'!A:A,0),0),0)</f>
        <v>8496.5728791855872</v>
      </c>
      <c r="K102" s="444">
        <f t="shared" ca="1" si="2"/>
        <v>7761.1793110934914</v>
      </c>
      <c r="L102" s="444">
        <f t="shared" ca="1" si="3"/>
        <v>1870444.213973531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1316183.0765925727</v>
      </c>
      <c r="C103" s="447">
        <f t="shared" si="0"/>
        <v>93845.679350227059</v>
      </c>
      <c r="D103" s="447">
        <f t="shared" ca="1" si="9"/>
        <v>83609.963446790542</v>
      </c>
      <c r="E103" s="447">
        <f t="shared" ca="1" si="1"/>
        <v>1305947.3606891362</v>
      </c>
      <c r="F103" s="431"/>
      <c r="G103" s="459">
        <f t="shared" si="12"/>
        <v>8</v>
      </c>
      <c r="H103" s="459">
        <v>96</v>
      </c>
      <c r="I103" s="444">
        <f t="shared" ca="1" si="5"/>
        <v>1870444.213973531</v>
      </c>
      <c r="J103" s="444">
        <f t="array" ref="J103">IFERROR(INDEX('Retirement Calculator'!J:J,MATCH('Isaac 401k'!N103,'Retirement Calculator'!A:A,0),0),0)</f>
        <v>8496.5728791855872</v>
      </c>
      <c r="K103" s="444">
        <f t="shared" ca="1" si="2"/>
        <v>7758.1151712264391</v>
      </c>
      <c r="L103" s="444">
        <f t="shared" ca="1" si="3"/>
        <v>1869705.7562655718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1305947.3606891362</v>
      </c>
      <c r="C104" s="447">
        <f t="shared" si="0"/>
        <v>70384.25951267028</v>
      </c>
      <c r="D104" s="447">
        <f t="shared" ca="1" si="9"/>
        <v>83609.963446790542</v>
      </c>
      <c r="E104" s="447">
        <f t="shared" ca="1" si="1"/>
        <v>1319173.0646232564</v>
      </c>
      <c r="F104" s="431"/>
      <c r="G104" s="459">
        <f>G103+1</f>
        <v>9</v>
      </c>
      <c r="H104" s="459">
        <v>97</v>
      </c>
      <c r="I104" s="444">
        <f t="shared" ca="1" si="5"/>
        <v>1869705.7562655718</v>
      </c>
      <c r="J104" s="444">
        <f t="array" ref="J104">IFERROR(INDEX('Retirement Calculator'!J:J,MATCH('Isaac 401k'!N104,'Retirement Calculator'!A:A,0),0),0)</f>
        <v>8496.5728791855872</v>
      </c>
      <c r="K104" s="444">
        <f t="shared" ca="1" si="2"/>
        <v>7755.0382641099422</v>
      </c>
      <c r="L104" s="444">
        <f t="shared" ca="1" si="3"/>
        <v>1868964.2216504961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1319173.0646232564</v>
      </c>
      <c r="C105" s="447">
        <f t="shared" si="0"/>
        <v>0</v>
      </c>
      <c r="D105" s="447">
        <f t="shared" ca="1" si="9"/>
        <v>83609.963446790542</v>
      </c>
      <c r="E105" s="447">
        <f t="shared" ca="1" si="1"/>
        <v>1402783.028070047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1868964.2216504961</v>
      </c>
      <c r="J105" s="444">
        <f t="array" ref="J105">IFERROR(INDEX('Retirement Calculator'!J:J,MATCH('Isaac 401k'!N105,'Retirement Calculator'!A:A,0),0),0)</f>
        <v>7820.4732791855868</v>
      </c>
      <c r="K105" s="444">
        <f t="shared" ca="1" si="2"/>
        <v>7754.7656182137935</v>
      </c>
      <c r="L105" s="444">
        <f t="shared" ca="1" si="3"/>
        <v>1868898.5139895242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1402783.028070047</v>
      </c>
      <c r="C106" s="447">
        <f t="shared" si="0"/>
        <v>0</v>
      </c>
      <c r="D106" s="447">
        <f t="shared" ca="1" si="9"/>
        <v>83609.963446790542</v>
      </c>
      <c r="E106" s="447">
        <f t="shared" ca="1" si="1"/>
        <v>1486392.9915168376</v>
      </c>
      <c r="F106" s="431"/>
      <c r="G106" s="459">
        <f t="shared" si="13"/>
        <v>9</v>
      </c>
      <c r="H106" s="459">
        <v>99</v>
      </c>
      <c r="I106" s="444">
        <f t="shared" ca="1" si="5"/>
        <v>1868898.5139895242</v>
      </c>
      <c r="J106" s="444">
        <f t="array" ref="J106">IFERROR(INDEX('Retirement Calculator'!J:J,MATCH('Isaac 401k'!N106,'Retirement Calculator'!A:A,0),0),0)</f>
        <v>7820.4732791855868</v>
      </c>
      <c r="K106" s="444">
        <f t="shared" ca="1" si="2"/>
        <v>7754.4918362930775</v>
      </c>
      <c r="L106" s="444">
        <f t="shared" ca="1" si="3"/>
        <v>1868832.5325466318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1486392.9915168376</v>
      </c>
      <c r="C107" s="447">
        <f t="shared" si="0"/>
        <v>0</v>
      </c>
      <c r="D107" s="447">
        <f t="shared" ca="1" si="9"/>
        <v>83609.963446790542</v>
      </c>
      <c r="E107" s="447">
        <f t="shared" ca="1" si="1"/>
        <v>1570002.9549636282</v>
      </c>
      <c r="F107" s="431"/>
      <c r="G107" s="459">
        <f t="shared" si="13"/>
        <v>9</v>
      </c>
      <c r="H107" s="459">
        <v>100</v>
      </c>
      <c r="I107" s="444">
        <f t="shared" ca="1" si="5"/>
        <v>1868832.5325466318</v>
      </c>
      <c r="J107" s="444">
        <f t="array" ref="J107">IFERROR(INDEX('Retirement Calculator'!J:J,MATCH('Isaac 401k'!N107,'Retirement Calculator'!A:A,0),0),0)</f>
        <v>7820.4732791855868</v>
      </c>
      <c r="K107" s="444">
        <f t="shared" ca="1" si="2"/>
        <v>7754.2169136143593</v>
      </c>
      <c r="L107" s="444">
        <f t="shared" ca="1" si="3"/>
        <v>1868766.2761810606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1570002.9549636282</v>
      </c>
      <c r="C108" s="447">
        <f t="shared" si="0"/>
        <v>0</v>
      </c>
      <c r="D108" s="447">
        <f t="shared" ca="1" si="9"/>
        <v>83609.963446790542</v>
      </c>
      <c r="E108" s="447">
        <f t="shared" ca="1" si="1"/>
        <v>1653612.9184104188</v>
      </c>
      <c r="F108" s="431"/>
      <c r="G108" s="459">
        <f t="shared" si="13"/>
        <v>9</v>
      </c>
      <c r="H108" s="459">
        <v>101</v>
      </c>
      <c r="I108" s="444">
        <f t="shared" ca="1" si="5"/>
        <v>1868766.2761810606</v>
      </c>
      <c r="J108" s="444">
        <f t="array" ref="J108">IFERROR(INDEX('Retirement Calculator'!J:J,MATCH('Isaac 401k'!N108,'Retirement Calculator'!A:A,0),0),0)</f>
        <v>7820.4732791855868</v>
      </c>
      <c r="K108" s="444">
        <f t="shared" ca="1" si="2"/>
        <v>7753.9408454244804</v>
      </c>
      <c r="L108" s="444">
        <f t="shared" ca="1" si="3"/>
        <v>1868699.7437472995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1653612.9184104188</v>
      </c>
      <c r="C109" s="447">
        <f t="shared" si="0"/>
        <v>0</v>
      </c>
      <c r="D109" s="447">
        <f t="shared" ca="1" si="9"/>
        <v>83609.963446790542</v>
      </c>
      <c r="E109" s="447">
        <f t="shared" ca="1" si="1"/>
        <v>1737222.8818572094</v>
      </c>
      <c r="F109" s="431"/>
      <c r="G109" s="459">
        <f t="shared" si="13"/>
        <v>9</v>
      </c>
      <c r="H109" s="459">
        <v>102</v>
      </c>
      <c r="I109" s="444">
        <f t="shared" ca="1" si="5"/>
        <v>1868699.7437472995</v>
      </c>
      <c r="J109" s="444">
        <f t="array" ref="J109">IFERROR(INDEX('Retirement Calculator'!J:J,MATCH('Isaac 401k'!N109,'Retirement Calculator'!A:A,0),0),0)</f>
        <v>7820.4732791855868</v>
      </c>
      <c r="K109" s="444">
        <f t="shared" ca="1" si="2"/>
        <v>7753.6636269504734</v>
      </c>
      <c r="L109" s="444">
        <f t="shared" ca="1" si="3"/>
        <v>1868632.9340950644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1737222.8818572094</v>
      </c>
      <c r="C110" s="447">
        <f t="shared" si="0"/>
        <v>0</v>
      </c>
      <c r="D110" s="447">
        <f t="shared" ca="1" si="9"/>
        <v>83609.963446790542</v>
      </c>
      <c r="E110" s="447">
        <f t="shared" ca="1" si="1"/>
        <v>1820832.845304</v>
      </c>
      <c r="F110" s="431"/>
      <c r="G110" s="459">
        <f t="shared" si="13"/>
        <v>9</v>
      </c>
      <c r="H110" s="459">
        <v>103</v>
      </c>
      <c r="I110" s="444">
        <f t="shared" ca="1" si="5"/>
        <v>1868632.9340950644</v>
      </c>
      <c r="J110" s="444">
        <f t="array" ref="J110">IFERROR(INDEX('Retirement Calculator'!J:J,MATCH('Isaac 401k'!N110,'Retirement Calculator'!A:A,0),0),0)</f>
        <v>7820.4732791855868</v>
      </c>
      <c r="K110" s="444">
        <f t="shared" ca="1" si="2"/>
        <v>7753.3852533994959</v>
      </c>
      <c r="L110" s="444">
        <f t="shared" ca="1" si="3"/>
        <v>1868565.8460692784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1820832.845304</v>
      </c>
      <c r="C111" s="447">
        <f t="shared" si="0"/>
        <v>0</v>
      </c>
      <c r="D111" s="447">
        <f t="shared" ca="1" si="9"/>
        <v>83609.963446790542</v>
      </c>
      <c r="E111" s="447">
        <f t="shared" ca="1" si="1"/>
        <v>1904442.8087507905</v>
      </c>
      <c r="F111" s="431"/>
      <c r="G111" s="459">
        <f t="shared" si="13"/>
        <v>9</v>
      </c>
      <c r="H111" s="459">
        <v>104</v>
      </c>
      <c r="I111" s="444">
        <f t="shared" ca="1" si="5"/>
        <v>1868565.8460692784</v>
      </c>
      <c r="J111" s="444">
        <f t="array" ref="J111">IFERROR(INDEX('Retirement Calculator'!J:J,MATCH('Isaac 401k'!N111,'Retirement Calculator'!A:A,0),0),0)</f>
        <v>7820.4732791855868</v>
      </c>
      <c r="K111" s="444">
        <f t="shared" ca="1" si="2"/>
        <v>7753.1057199587194</v>
      </c>
      <c r="L111" s="444">
        <f t="shared" ca="1" si="3"/>
        <v>1868498.4785100515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1904442.8087507905</v>
      </c>
      <c r="C112" s="447">
        <f t="shared" si="0"/>
        <v>0</v>
      </c>
      <c r="D112" s="447">
        <f t="shared" ca="1" si="9"/>
        <v>83609.963446790542</v>
      </c>
      <c r="E112" s="447">
        <f t="shared" ca="1" si="1"/>
        <v>1988052.7721975811</v>
      </c>
      <c r="F112" s="431"/>
      <c r="G112" s="459">
        <f t="shared" si="13"/>
        <v>9</v>
      </c>
      <c r="H112" s="459">
        <v>105</v>
      </c>
      <c r="I112" s="444">
        <f t="shared" ca="1" si="5"/>
        <v>1868498.4785100515</v>
      </c>
      <c r="J112" s="444">
        <f t="array" ref="J112">IFERROR(INDEX('Retirement Calculator'!J:J,MATCH('Isaac 401k'!N112,'Retirement Calculator'!A:A,0),0),0)</f>
        <v>7820.4732791855868</v>
      </c>
      <c r="K112" s="444">
        <f t="shared" ca="1" si="2"/>
        <v>7752.8250217952755</v>
      </c>
      <c r="L112" s="444">
        <f t="shared" ca="1" si="3"/>
        <v>1868430.8302526611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1988052.7721975811</v>
      </c>
      <c r="C113" s="447">
        <f t="shared" si="0"/>
        <v>0</v>
      </c>
      <c r="D113" s="447">
        <f t="shared" ca="1" si="9"/>
        <v>83609.963446790542</v>
      </c>
      <c r="E113" s="447">
        <f t="shared" ca="1" si="1"/>
        <v>2071662.7356443717</v>
      </c>
      <c r="F113" s="431"/>
      <c r="G113" s="459">
        <f t="shared" si="13"/>
        <v>9</v>
      </c>
      <c r="H113" s="459">
        <v>106</v>
      </c>
      <c r="I113" s="444">
        <f t="shared" ca="1" si="5"/>
        <v>1868430.8302526611</v>
      </c>
      <c r="J113" s="444">
        <f t="array" ref="J113">IFERROR(INDEX('Retirement Calculator'!J:J,MATCH('Isaac 401k'!N113,'Retirement Calculator'!A:A,0),0),0)</f>
        <v>7820.4732791855868</v>
      </c>
      <c r="K113" s="444">
        <f t="shared" ca="1" si="2"/>
        <v>7752.5431540561485</v>
      </c>
      <c r="L113" s="444">
        <f t="shared" ca="1" si="3"/>
        <v>1868362.9001275317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2071662.7356443717</v>
      </c>
      <c r="C114" s="447">
        <f t="shared" si="0"/>
        <v>0</v>
      </c>
      <c r="D114" s="447">
        <f t="shared" ca="1" si="9"/>
        <v>83609.963446790542</v>
      </c>
      <c r="E114" s="447">
        <f t="shared" ca="1" si="1"/>
        <v>2155272.6990911621</v>
      </c>
      <c r="F114" s="431"/>
      <c r="G114" s="459">
        <f t="shared" si="13"/>
        <v>9</v>
      </c>
      <c r="H114" s="459">
        <v>107</v>
      </c>
      <c r="I114" s="444">
        <f t="shared" ca="1" si="5"/>
        <v>1868362.9001275317</v>
      </c>
      <c r="J114" s="444">
        <f t="array" ref="J114">IFERROR(INDEX('Retirement Calculator'!J:J,MATCH('Isaac 401k'!N114,'Retirement Calculator'!A:A,0),0),0)</f>
        <v>7820.4732791855868</v>
      </c>
      <c r="K114" s="444">
        <f t="shared" ca="1" si="2"/>
        <v>7752.2601118681087</v>
      </c>
      <c r="L114" s="444">
        <f t="shared" ca="1" si="3"/>
        <v>1868294.6869602143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2155272.6990911621</v>
      </c>
      <c r="C115" s="447">
        <f t="shared" si="0"/>
        <v>0</v>
      </c>
      <c r="D115" s="447">
        <f t="shared" ca="1" si="9"/>
        <v>83609.963446790542</v>
      </c>
      <c r="E115" s="447">
        <f t="shared" ca="1" si="1"/>
        <v>2238882.6625379524</v>
      </c>
      <c r="F115" s="431"/>
      <c r="G115" s="459">
        <f t="shared" si="13"/>
        <v>9</v>
      </c>
      <c r="H115" s="459">
        <v>108</v>
      </c>
      <c r="I115" s="444">
        <f t="shared" ca="1" si="5"/>
        <v>1868294.6869602143</v>
      </c>
      <c r="J115" s="444">
        <f t="array" ref="J115">IFERROR(INDEX('Retirement Calculator'!J:J,MATCH('Isaac 401k'!N115,'Retirement Calculator'!A:A,0),0),0)</f>
        <v>7820.4732791855868</v>
      </c>
      <c r="K115" s="444">
        <f t="shared" ca="1" si="2"/>
        <v>7751.9758903376196</v>
      </c>
      <c r="L115" s="444">
        <f t="shared" ca="1" si="3"/>
        <v>1868226.1895713664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2238882.6625379524</v>
      </c>
      <c r="C116" s="447">
        <f t="shared" si="0"/>
        <v>0</v>
      </c>
      <c r="D116" s="447">
        <f t="shared" ca="1" si="9"/>
        <v>83609.963446790542</v>
      </c>
      <c r="E116" s="447">
        <f t="shared" ca="1" si="1"/>
        <v>2322492.6259847428</v>
      </c>
      <c r="F116" s="431"/>
      <c r="G116" s="459">
        <f>G115+1</f>
        <v>10</v>
      </c>
      <c r="H116" s="459">
        <v>109</v>
      </c>
      <c r="I116" s="444">
        <f t="shared" ca="1" si="5"/>
        <v>1868226.1895713664</v>
      </c>
      <c r="J116" s="444">
        <f t="array" ref="J116">IFERROR(INDEX('Retirement Calculator'!J:J,MATCH('Isaac 401k'!N116,'Retirement Calculator'!A:A,0),0),0)</f>
        <v>7820.4732791855868</v>
      </c>
      <c r="K116" s="444">
        <f t="shared" ca="1" si="2"/>
        <v>7751.6904845507534</v>
      </c>
      <c r="L116" s="444">
        <f t="shared" ca="1" si="3"/>
        <v>1868157.4067767316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2322492.6259847428</v>
      </c>
      <c r="C117" s="447">
        <f t="shared" si="0"/>
        <v>0</v>
      </c>
      <c r="D117" s="447">
        <f t="shared" ca="1" si="9"/>
        <v>83609.963446790542</v>
      </c>
      <c r="E117" s="447">
        <f t="shared" ca="1" si="1"/>
        <v>2406102.5894315331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1868157.4067767316</v>
      </c>
      <c r="J117" s="444">
        <f t="array" ref="J117">IFERROR(INDEX('Retirement Calculator'!J:J,MATCH('Isaac 401k'!N117,'Retirement Calculator'!A:A,0),0),0)</f>
        <v>7820.4732791855868</v>
      </c>
      <c r="K117" s="444">
        <f t="shared" ca="1" si="2"/>
        <v>7751.4038895731092</v>
      </c>
      <c r="L117" s="444">
        <f t="shared" ca="1" si="3"/>
        <v>1868088.3373871192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2406102.5894315331</v>
      </c>
      <c r="C118" s="447">
        <f t="shared" si="0"/>
        <v>0</v>
      </c>
      <c r="D118" s="447">
        <f t="shared" ca="1" si="9"/>
        <v>83609.963446790542</v>
      </c>
      <c r="E118" s="447">
        <f t="shared" ca="1" si="1"/>
        <v>2489712.5528783235</v>
      </c>
      <c r="F118" s="431"/>
      <c r="G118" s="459">
        <f t="shared" si="14"/>
        <v>10</v>
      </c>
      <c r="H118" s="459">
        <v>111</v>
      </c>
      <c r="I118" s="444">
        <f t="shared" ca="1" si="5"/>
        <v>1868088.3373871192</v>
      </c>
      <c r="J118" s="444">
        <f t="array" ref="J118">IFERROR(INDEX('Retirement Calculator'!J:J,MATCH('Isaac 401k'!N118,'Retirement Calculator'!A:A,0),0),0)</f>
        <v>7820.4732791855868</v>
      </c>
      <c r="K118" s="444">
        <f t="shared" ca="1" si="2"/>
        <v>7751.1161004497244</v>
      </c>
      <c r="L118" s="444">
        <f t="shared" ca="1" si="3"/>
        <v>1868018.9802083834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2489712.5528783235</v>
      </c>
      <c r="C119" s="447">
        <f t="shared" si="0"/>
        <v>0</v>
      </c>
      <c r="D119" s="447">
        <f t="shared" ca="1" si="9"/>
        <v>83609.963446790542</v>
      </c>
      <c r="E119" s="447">
        <f t="shared" ca="1" si="1"/>
        <v>2573322.5163251138</v>
      </c>
      <c r="F119" s="431"/>
      <c r="G119" s="459">
        <f t="shared" si="14"/>
        <v>10</v>
      </c>
      <c r="H119" s="459">
        <v>112</v>
      </c>
      <c r="I119" s="444">
        <f t="shared" ca="1" si="5"/>
        <v>1868018.9802083834</v>
      </c>
      <c r="J119" s="444">
        <f t="array" ref="J119">IFERROR(INDEX('Retirement Calculator'!J:J,MATCH('Isaac 401k'!N119,'Retirement Calculator'!A:A,0),0),0)</f>
        <v>7820.4732791855868</v>
      </c>
      <c r="K119" s="444">
        <f t="shared" ca="1" si="2"/>
        <v>7750.8271122049919</v>
      </c>
      <c r="L119" s="444">
        <f t="shared" ca="1" si="3"/>
        <v>1867949.3340414029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2573322.5163251138</v>
      </c>
      <c r="C120" s="447">
        <f t="shared" si="0"/>
        <v>0</v>
      </c>
      <c r="D120" s="447">
        <f t="shared" ca="1" si="9"/>
        <v>83609.963446790542</v>
      </c>
      <c r="E120" s="447">
        <f t="shared" ca="1" si="1"/>
        <v>2656932.4797719042</v>
      </c>
      <c r="F120" s="431"/>
      <c r="G120" s="459">
        <f t="shared" si="14"/>
        <v>10</v>
      </c>
      <c r="H120" s="459">
        <v>113</v>
      </c>
      <c r="I120" s="444">
        <f t="shared" ca="1" si="5"/>
        <v>1867949.3340414029</v>
      </c>
      <c r="J120" s="444">
        <f t="array" ref="J120">IFERROR(INDEX('Retirement Calculator'!J:J,MATCH('Isaac 401k'!N120,'Retirement Calculator'!A:A,0),0),0)</f>
        <v>7820.4732791855868</v>
      </c>
      <c r="K120" s="444">
        <f t="shared" ca="1" si="2"/>
        <v>7750.5369198425724</v>
      </c>
      <c r="L120" s="444">
        <f t="shared" ca="1" si="3"/>
        <v>1867879.3976820598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2656932.4797719042</v>
      </c>
      <c r="C121" s="447">
        <f t="shared" si="0"/>
        <v>0</v>
      </c>
      <c r="D121" s="447">
        <f t="shared" ca="1" si="9"/>
        <v>83609.963446790542</v>
      </c>
      <c r="E121" s="447">
        <f t="shared" ca="1" si="1"/>
        <v>2740542.4432186945</v>
      </c>
      <c r="F121" s="431"/>
      <c r="G121" s="459">
        <f t="shared" si="14"/>
        <v>10</v>
      </c>
      <c r="H121" s="459">
        <v>114</v>
      </c>
      <c r="I121" s="444">
        <f t="shared" ca="1" si="5"/>
        <v>1867879.3976820598</v>
      </c>
      <c r="J121" s="444">
        <f t="array" ref="J121">IFERROR(INDEX('Retirement Calculator'!J:J,MATCH('Isaac 401k'!N121,'Retirement Calculator'!A:A,0),0),0)</f>
        <v>7820.4732791855868</v>
      </c>
      <c r="K121" s="444">
        <f t="shared" ca="1" si="2"/>
        <v>7750.2455183453094</v>
      </c>
      <c r="L121" s="444">
        <f t="shared" ca="1" si="3"/>
        <v>1867809.1699212196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2740542.4432186945</v>
      </c>
      <c r="C122" s="447">
        <f t="shared" si="0"/>
        <v>0</v>
      </c>
      <c r="D122" s="447">
        <f t="shared" ca="1" si="9"/>
        <v>83609.963446790542</v>
      </c>
      <c r="E122" s="447">
        <f t="shared" ca="1" si="1"/>
        <v>2824152.4066654849</v>
      </c>
      <c r="F122" s="431"/>
      <c r="G122" s="459">
        <f t="shared" si="14"/>
        <v>10</v>
      </c>
      <c r="H122" s="459">
        <v>115</v>
      </c>
      <c r="I122" s="444">
        <f t="shared" ca="1" si="5"/>
        <v>1867809.1699212196</v>
      </c>
      <c r="J122" s="444">
        <f t="array" ref="J122">IFERROR(INDEX('Retirement Calculator'!J:J,MATCH('Isaac 401k'!N122,'Retirement Calculator'!A:A,0),0),0)</f>
        <v>7820.4732791855868</v>
      </c>
      <c r="K122" s="444">
        <f t="shared" ca="1" si="2"/>
        <v>7749.9529026751416</v>
      </c>
      <c r="L122" s="444">
        <f t="shared" ca="1" si="3"/>
        <v>1867738.6495447091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2824152.4066654849</v>
      </c>
      <c r="C123" s="447">
        <f t="shared" si="0"/>
        <v>0</v>
      </c>
      <c r="D123" s="447">
        <f t="shared" ca="1" si="9"/>
        <v>83609.963446790542</v>
      </c>
      <c r="E123" s="447">
        <f t="shared" ca="1" si="1"/>
        <v>2907762.3701122752</v>
      </c>
      <c r="F123" s="431"/>
      <c r="G123" s="459">
        <f t="shared" si="14"/>
        <v>10</v>
      </c>
      <c r="H123" s="459">
        <v>116</v>
      </c>
      <c r="I123" s="444">
        <f t="shared" ca="1" si="5"/>
        <v>1867738.6495447091</v>
      </c>
      <c r="J123" s="444">
        <f t="array" ref="J123">IFERROR(INDEX('Retirement Calculator'!J:J,MATCH('Isaac 401k'!N123,'Retirement Calculator'!A:A,0),0),0)</f>
        <v>7820.4732791855868</v>
      </c>
      <c r="K123" s="444">
        <f t="shared" ca="1" si="2"/>
        <v>7749.6590677730137</v>
      </c>
      <c r="L123" s="444">
        <f t="shared" ca="1" si="3"/>
        <v>1867667.8353332966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2907762.3701122752</v>
      </c>
      <c r="C124" s="447">
        <f t="shared" si="0"/>
        <v>0</v>
      </c>
      <c r="D124" s="447">
        <f t="shared" ca="1" si="9"/>
        <v>83609.963446790542</v>
      </c>
      <c r="E124" s="447">
        <f t="shared" ca="1" si="1"/>
        <v>2991372.3335590656</v>
      </c>
      <c r="F124" s="431"/>
      <c r="G124" s="459">
        <f t="shared" si="14"/>
        <v>10</v>
      </c>
      <c r="H124" s="459">
        <v>117</v>
      </c>
      <c r="I124" s="444">
        <f t="shared" ca="1" si="5"/>
        <v>1867667.8353332966</v>
      </c>
      <c r="J124" s="444">
        <f t="array" ref="J124">IFERROR(INDEX('Retirement Calculator'!J:J,MATCH('Isaac 401k'!N124,'Retirement Calculator'!A:A,0),0),0)</f>
        <v>7820.4732791855868</v>
      </c>
      <c r="K124" s="444">
        <f t="shared" ca="1" si="2"/>
        <v>7749.3640085587958</v>
      </c>
      <c r="L124" s="444">
        <f t="shared" ca="1" si="3"/>
        <v>1867596.7260626697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2991372.3335590656</v>
      </c>
      <c r="C125" s="447">
        <f t="shared" si="0"/>
        <v>0</v>
      </c>
      <c r="D125" s="447">
        <f t="shared" ca="1" si="9"/>
        <v>83609.963446790542</v>
      </c>
      <c r="E125" s="447">
        <f t="shared" ca="1" si="1"/>
        <v>3074982.2970058559</v>
      </c>
      <c r="F125" s="431"/>
      <c r="G125" s="459">
        <f t="shared" si="14"/>
        <v>10</v>
      </c>
      <c r="H125" s="459">
        <v>118</v>
      </c>
      <c r="I125" s="444">
        <f t="shared" ca="1" si="5"/>
        <v>1867596.7260626697</v>
      </c>
      <c r="J125" s="444">
        <f t="array" ref="J125">IFERROR(INDEX('Retirement Calculator'!J:J,MATCH('Isaac 401k'!N125,'Retirement Calculator'!A:A,0),0),0)</f>
        <v>7820.4732791855868</v>
      </c>
      <c r="K125" s="444">
        <f t="shared" ca="1" si="2"/>
        <v>7749.067719931184</v>
      </c>
      <c r="L125" s="444">
        <f t="shared" ca="1" si="3"/>
        <v>1867525.3205034153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3074982.2970058559</v>
      </c>
      <c r="C126" s="447">
        <f t="shared" si="0"/>
        <v>0</v>
      </c>
      <c r="D126" s="447">
        <f t="shared" ca="1" si="9"/>
        <v>83609.963446790542</v>
      </c>
      <c r="E126" s="447">
        <f t="shared" ca="1" si="1"/>
        <v>3158592.2604526463</v>
      </c>
      <c r="F126" s="431"/>
      <c r="G126" s="459">
        <f t="shared" si="14"/>
        <v>10</v>
      </c>
      <c r="H126" s="459">
        <v>119</v>
      </c>
      <c r="I126" s="444">
        <f t="shared" ca="1" si="5"/>
        <v>1867525.3205034153</v>
      </c>
      <c r="J126" s="444">
        <f t="array" ref="J126">IFERROR(INDEX('Retirement Calculator'!J:J,MATCH('Isaac 401k'!N126,'Retirement Calculator'!A:A,0),0),0)</f>
        <v>7820.4732791855868</v>
      </c>
      <c r="K126" s="444">
        <f t="shared" ca="1" si="2"/>
        <v>7748.7701967676248</v>
      </c>
      <c r="L126" s="444">
        <f t="shared" ca="1" si="3"/>
        <v>1867453.6174209972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3158592.2604526463</v>
      </c>
      <c r="C127" s="447">
        <f t="shared" si="0"/>
        <v>0</v>
      </c>
      <c r="D127" s="447">
        <f t="shared" ca="1" si="9"/>
        <v>83609.963446790542</v>
      </c>
      <c r="E127" s="447">
        <f t="shared" ca="1" si="1"/>
        <v>3242202.2238994366</v>
      </c>
      <c r="F127" s="431"/>
      <c r="G127" s="459">
        <f t="shared" si="14"/>
        <v>10</v>
      </c>
      <c r="H127" s="459">
        <v>120</v>
      </c>
      <c r="I127" s="444">
        <f t="shared" ca="1" si="5"/>
        <v>1867453.6174209972</v>
      </c>
      <c r="J127" s="444">
        <f t="array" ref="J127">IFERROR(INDEX('Retirement Calculator'!J:J,MATCH('Isaac 401k'!N127,'Retirement Calculator'!A:A,0),0),0)</f>
        <v>7820.4732791855868</v>
      </c>
      <c r="K127" s="444">
        <f t="shared" ca="1" si="2"/>
        <v>7748.4714339242155</v>
      </c>
      <c r="L127" s="444">
        <f t="shared" ca="1" si="3"/>
        <v>1867381.6155757359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3242202.2238994366</v>
      </c>
      <c r="C128" s="447">
        <f t="shared" si="0"/>
        <v>0</v>
      </c>
      <c r="D128" s="447">
        <f t="shared" ca="1" si="9"/>
        <v>83609.963446790542</v>
      </c>
      <c r="E128" s="447">
        <f t="shared" ca="1" si="1"/>
        <v>3325812.187346227</v>
      </c>
      <c r="F128" s="431"/>
      <c r="G128" s="459">
        <f>G127+1</f>
        <v>11</v>
      </c>
      <c r="H128" s="459">
        <v>121</v>
      </c>
      <c r="I128" s="444">
        <f t="shared" ca="1" si="5"/>
        <v>1867381.6155757359</v>
      </c>
      <c r="J128" s="444">
        <f t="array" ref="J128">IFERROR(INDEX('Retirement Calculator'!J:J,MATCH('Isaac 401k'!N128,'Retirement Calculator'!A:A,0),0),0)</f>
        <v>7820.4732791855868</v>
      </c>
      <c r="K128" s="444">
        <f t="shared" ca="1" si="2"/>
        <v>7748.1714262356263</v>
      </c>
      <c r="L128" s="444">
        <f t="shared" ca="1" si="3"/>
        <v>1867309.313722786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3325812.187346227</v>
      </c>
      <c r="C129" s="447">
        <f t="shared" si="0"/>
        <v>0</v>
      </c>
      <c r="D129" s="447">
        <f t="shared" ca="1" si="9"/>
        <v>83609.963446790542</v>
      </c>
      <c r="E129" s="447">
        <f t="shared" ca="1" si="1"/>
        <v>3409422.1507930174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1867309.313722786</v>
      </c>
      <c r="J129" s="444">
        <f t="array" ref="J129">IFERROR(INDEX('Retirement Calculator'!J:J,MATCH('Isaac 401k'!N129,'Retirement Calculator'!A:A,0),0),0)</f>
        <v>7820.4732791855868</v>
      </c>
      <c r="K129" s="444">
        <f t="shared" ca="1" si="2"/>
        <v>7747.8701685150018</v>
      </c>
      <c r="L129" s="444">
        <f t="shared" ca="1" si="3"/>
        <v>1867236.7106121155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3409422.1507930174</v>
      </c>
      <c r="C130" s="447">
        <f t="shared" si="0"/>
        <v>0</v>
      </c>
      <c r="D130" s="447">
        <f t="shared" ca="1" si="9"/>
        <v>83609.963446790542</v>
      </c>
      <c r="E130" s="447">
        <f t="shared" ca="1" si="1"/>
        <v>3493032.1142398077</v>
      </c>
      <c r="F130" s="431"/>
      <c r="G130" s="459">
        <f t="shared" si="15"/>
        <v>11</v>
      </c>
      <c r="H130" s="459">
        <v>123</v>
      </c>
      <c r="I130" s="444">
        <f t="shared" ca="1" si="5"/>
        <v>1867236.7106121155</v>
      </c>
      <c r="J130" s="444">
        <f t="array" ref="J130">IFERROR(INDEX('Retirement Calculator'!J:J,MATCH('Isaac 401k'!N130,'Retirement Calculator'!A:A,0),0),0)</f>
        <v>7820.4732791855868</v>
      </c>
      <c r="K130" s="444">
        <f t="shared" ca="1" si="2"/>
        <v>7747.5676555538739</v>
      </c>
      <c r="L130" s="444">
        <f t="shared" ca="1" si="3"/>
        <v>1867163.8049884837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3493032.1142398077</v>
      </c>
      <c r="C131" s="447">
        <f t="shared" si="0"/>
        <v>0</v>
      </c>
      <c r="D131" s="447">
        <f t="shared" ca="1" si="9"/>
        <v>83609.963446790542</v>
      </c>
      <c r="E131" s="447">
        <f t="shared" ca="1" si="1"/>
        <v>3576642.0776865981</v>
      </c>
      <c r="F131" s="431"/>
      <c r="G131" s="459">
        <f t="shared" si="15"/>
        <v>11</v>
      </c>
      <c r="H131" s="459">
        <v>124</v>
      </c>
      <c r="I131" s="444">
        <f t="shared" ca="1" si="5"/>
        <v>1867163.8049884837</v>
      </c>
      <c r="J131" s="444">
        <f t="array" ref="J131">IFERROR(INDEX('Retirement Calculator'!J:J,MATCH('Isaac 401k'!N131,'Retirement Calculator'!A:A,0),0),0)</f>
        <v>7820.4732791855868</v>
      </c>
      <c r="K131" s="444">
        <f t="shared" ca="1" si="2"/>
        <v>7747.2638821220753</v>
      </c>
      <c r="L131" s="444">
        <f t="shared" ca="1" si="3"/>
        <v>1867090.5955914201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3576642.0776865981</v>
      </c>
      <c r="C132" s="447">
        <f t="shared" si="0"/>
        <v>0</v>
      </c>
      <c r="D132" s="447">
        <f t="shared" ca="1" si="9"/>
        <v>83609.963446790542</v>
      </c>
      <c r="E132" s="447">
        <f t="shared" ca="1" si="1"/>
        <v>3660252.0411333884</v>
      </c>
      <c r="F132" s="431"/>
      <c r="G132" s="459">
        <f t="shared" si="15"/>
        <v>11</v>
      </c>
      <c r="H132" s="459">
        <v>125</v>
      </c>
      <c r="I132" s="444">
        <f t="shared" ca="1" si="5"/>
        <v>1867090.5955914201</v>
      </c>
      <c r="J132" s="444">
        <f t="array" ref="J132">IFERROR(INDEX('Retirement Calculator'!J:J,MATCH('Isaac 401k'!N132,'Retirement Calculator'!A:A,0),0),0)</f>
        <v>7820.4732791855868</v>
      </c>
      <c r="K132" s="444">
        <f t="shared" ca="1" si="2"/>
        <v>7746.9588429676432</v>
      </c>
      <c r="L132" s="444">
        <f t="shared" ca="1" si="3"/>
        <v>1867017.0811552021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3660252.0411333884</v>
      </c>
      <c r="C133" s="447">
        <f t="shared" si="0"/>
        <v>0</v>
      </c>
      <c r="D133" s="447">
        <f t="shared" ca="1" si="9"/>
        <v>83609.963446790542</v>
      </c>
      <c r="E133" s="447">
        <f t="shared" ca="1" si="1"/>
        <v>3743862.0045801788</v>
      </c>
      <c r="F133" s="431"/>
      <c r="G133" s="459">
        <f t="shared" si="15"/>
        <v>11</v>
      </c>
      <c r="H133" s="459">
        <v>126</v>
      </c>
      <c r="I133" s="444">
        <f t="shared" ca="1" si="5"/>
        <v>1867017.0811552021</v>
      </c>
      <c r="J133" s="444">
        <f t="array" ref="J133">IFERROR(INDEX('Retirement Calculator'!J:J,MATCH('Isaac 401k'!N133,'Retirement Calculator'!A:A,0),0),0)</f>
        <v>7820.4732791855868</v>
      </c>
      <c r="K133" s="444">
        <f t="shared" ca="1" si="2"/>
        <v>7746.6525328167354</v>
      </c>
      <c r="L133" s="444">
        <f t="shared" ca="1" si="3"/>
        <v>1866943.2604088332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3743862.0045801788</v>
      </c>
      <c r="C134" s="447">
        <f t="shared" si="0"/>
        <v>0</v>
      </c>
      <c r="D134" s="447">
        <f t="shared" ca="1" si="9"/>
        <v>83609.963446790542</v>
      </c>
      <c r="E134" s="447">
        <f t="shared" ca="1" si="1"/>
        <v>3827471.9680269691</v>
      </c>
      <c r="F134" s="431"/>
      <c r="G134" s="459">
        <f t="shared" si="15"/>
        <v>11</v>
      </c>
      <c r="H134" s="459">
        <v>127</v>
      </c>
      <c r="I134" s="444">
        <f t="shared" ca="1" si="5"/>
        <v>1866943.2604088332</v>
      </c>
      <c r="J134" s="444">
        <f t="array" ref="J134">IFERROR(INDEX('Retirement Calculator'!J:J,MATCH('Isaac 401k'!N134,'Retirement Calculator'!A:A,0),0),0)</f>
        <v>7820.4732791855868</v>
      </c>
      <c r="K134" s="444">
        <f t="shared" ca="1" si="2"/>
        <v>7746.3449463735315</v>
      </c>
      <c r="L134" s="444">
        <f t="shared" ca="1" si="3"/>
        <v>1866869.1320760211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3827471.9680269691</v>
      </c>
      <c r="C135" s="447">
        <f t="shared" si="0"/>
        <v>0</v>
      </c>
      <c r="D135" s="447">
        <f t="shared" ca="1" si="9"/>
        <v>83609.963446790542</v>
      </c>
      <c r="E135" s="447">
        <f t="shared" ca="1" si="1"/>
        <v>3911081.9314737595</v>
      </c>
      <c r="F135" s="431"/>
      <c r="G135" s="459">
        <f t="shared" si="15"/>
        <v>11</v>
      </c>
      <c r="H135" s="459">
        <v>128</v>
      </c>
      <c r="I135" s="444">
        <f t="shared" ca="1" si="5"/>
        <v>1866869.1320760211</v>
      </c>
      <c r="J135" s="444">
        <f t="array" ref="J135">IFERROR(INDEX('Retirement Calculator'!J:J,MATCH('Isaac 401k'!N135,'Retirement Calculator'!A:A,0),0),0)</f>
        <v>7820.4732791855868</v>
      </c>
      <c r="K135" s="444">
        <f t="shared" ca="1" si="2"/>
        <v>7746.0360783201477</v>
      </c>
      <c r="L135" s="444">
        <f t="shared" ca="1" si="3"/>
        <v>1866794.6948751556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3911081.9314737595</v>
      </c>
      <c r="C136" s="447">
        <f t="shared" si="0"/>
        <v>0</v>
      </c>
      <c r="D136" s="447">
        <f t="shared" ca="1" si="9"/>
        <v>83609.963446790542</v>
      </c>
      <c r="E136" s="447">
        <f t="shared" ca="1" si="1"/>
        <v>3994691.8949205498</v>
      </c>
      <c r="F136" s="431"/>
      <c r="G136" s="459">
        <f t="shared" si="15"/>
        <v>11</v>
      </c>
      <c r="H136" s="459">
        <v>129</v>
      </c>
      <c r="I136" s="444">
        <f t="shared" ca="1" si="5"/>
        <v>1866794.6948751556</v>
      </c>
      <c r="J136" s="444">
        <f t="array" ref="J136">IFERROR(INDEX('Retirement Calculator'!J:J,MATCH('Isaac 401k'!N136,'Retirement Calculator'!A:A,0),0),0)</f>
        <v>7820.4732791855868</v>
      </c>
      <c r="K136" s="444">
        <f t="shared" ca="1" si="2"/>
        <v>7745.7259233165423</v>
      </c>
      <c r="L136" s="444">
        <f t="shared" ca="1" si="3"/>
        <v>1866719.9475192865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1866719.9475192865</v>
      </c>
      <c r="J137" s="444">
        <f t="array" ref="J137">IFERROR(INDEX('Retirement Calculator'!J:J,MATCH('Isaac 401k'!N137,'Retirement Calculator'!A:A,0),0),0)</f>
        <v>7820.4732791855868</v>
      </c>
      <c r="K137" s="444">
        <f t="shared" ca="1" si="2"/>
        <v>7745.4144760004201</v>
      </c>
      <c r="L137" s="444">
        <f t="shared" ca="1" si="3"/>
        <v>1866644.8887161014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1866644.8887161014</v>
      </c>
      <c r="J138" s="444">
        <f t="array" ref="J138">IFERROR(INDEX('Retirement Calculator'!J:J,MATCH('Isaac 401k'!N138,'Retirement Calculator'!A:A,0),0),0)</f>
        <v>7820.4732791855868</v>
      </c>
      <c r="K138" s="444">
        <f t="shared" ca="1" si="2"/>
        <v>7745.1017309871495</v>
      </c>
      <c r="L138" s="444">
        <f t="shared" ca="1" si="3"/>
        <v>1866569.517167903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1866569.517167903</v>
      </c>
      <c r="J139" s="444">
        <f t="array" ref="J139">IFERROR(INDEX('Retirement Calculator'!J:J,MATCH('Isaac 401k'!N139,'Retirement Calculator'!A:A,0),0),0)</f>
        <v>7820.4732791855868</v>
      </c>
      <c r="K139" s="444">
        <f t="shared" ca="1" si="2"/>
        <v>7744.7876828696562</v>
      </c>
      <c r="L139" s="444">
        <f t="shared" ca="1" si="3"/>
        <v>1866493.8315715871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1866493.8315715871</v>
      </c>
      <c r="J140" s="444">
        <f t="array" ref="J140">IFERROR(INDEX('Retirement Calculator'!J:J,MATCH('Isaac 401k'!N140,'Retirement Calculator'!A:A,0),0),0)</f>
        <v>7820.4732791855868</v>
      </c>
      <c r="K140" s="444">
        <f t="shared" ca="1" si="2"/>
        <v>7744.4723262183397</v>
      </c>
      <c r="L140" s="444">
        <f t="shared" ca="1" si="3"/>
        <v>1866417.8306186199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1866417.8306186199</v>
      </c>
      <c r="J141" s="444">
        <f t="array" ref="J141">IFERROR(INDEX('Retirement Calculator'!J:J,MATCH('Isaac 401k'!N141,'Retirement Calculator'!A:A,0),0),0)</f>
        <v>7820.4732791855868</v>
      </c>
      <c r="K141" s="444">
        <f t="shared" ca="1" si="2"/>
        <v>7744.1556555809775</v>
      </c>
      <c r="L141" s="444">
        <f t="shared" ca="1" si="3"/>
        <v>1866341.5129950154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1866341.5129950154</v>
      </c>
      <c r="J142" s="444">
        <f t="array" ref="J142">IFERROR(INDEX('Retirement Calculator'!J:J,MATCH('Isaac 401k'!N142,'Retirement Calculator'!A:A,0),0),0)</f>
        <v>7820.4732791855868</v>
      </c>
      <c r="K142" s="444">
        <f t="shared" ca="1" si="2"/>
        <v>7743.8376654826243</v>
      </c>
      <c r="L142" s="444">
        <f t="shared" ca="1" si="3"/>
        <v>1866264.8773813124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1866264.8773813124</v>
      </c>
      <c r="J143" s="444">
        <f t="array" ref="J143">IFERROR(INDEX('Retirement Calculator'!J:J,MATCH('Isaac 401k'!N143,'Retirement Calculator'!A:A,0),0),0)</f>
        <v>7820.4732791855868</v>
      </c>
      <c r="K143" s="444">
        <f t="shared" ca="1" si="2"/>
        <v>7743.5183504255274</v>
      </c>
      <c r="L143" s="444">
        <f t="shared" ca="1" si="3"/>
        <v>1866187.9224525525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1866187.9224525525</v>
      </c>
      <c r="J144" s="444">
        <f t="array" ref="J144">IFERROR(INDEX('Retirement Calculator'!J:J,MATCH('Isaac 401k'!N144,'Retirement Calculator'!A:A,0),0),0)</f>
        <v>7820.4732791855868</v>
      </c>
      <c r="K144" s="444">
        <f t="shared" ca="1" si="2"/>
        <v>7743.1977048890276</v>
      </c>
      <c r="L144" s="444">
        <f t="shared" ca="1" si="3"/>
        <v>1866110.646878256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1866110.646878256</v>
      </c>
      <c r="J145" s="444">
        <f t="array" ref="J145">IFERROR(INDEX('Retirement Calculator'!J:J,MATCH('Isaac 401k'!N145,'Retirement Calculator'!A:A,0),0),0)</f>
        <v>7820.4732791855868</v>
      </c>
      <c r="K145" s="444">
        <f t="shared" ca="1" si="2"/>
        <v>7742.8757233294591</v>
      </c>
      <c r="L145" s="444">
        <f t="shared" ca="1" si="3"/>
        <v>1866033.0493223998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1866033.0493223998</v>
      </c>
      <c r="J146" s="444">
        <f t="array" ref="J146">IFERROR(INDEX('Retirement Calculator'!J:J,MATCH('Isaac 401k'!N146,'Retirement Calculator'!A:A,0),0),0)</f>
        <v>7820.4732791855868</v>
      </c>
      <c r="K146" s="444">
        <f t="shared" ca="1" si="2"/>
        <v>7742.5524001800577</v>
      </c>
      <c r="L146" s="444">
        <f t="shared" ca="1" si="3"/>
        <v>1865955.1284433943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1865955.1284433943</v>
      </c>
      <c r="J147" s="444">
        <f t="array" ref="J147">IFERROR(INDEX('Retirement Calculator'!J:J,MATCH('Isaac 401k'!N147,'Retirement Calculator'!A:A,0),0),0)</f>
        <v>7820.4732791855868</v>
      </c>
      <c r="K147" s="444">
        <f t="shared" ca="1" si="2"/>
        <v>7742.2277298508698</v>
      </c>
      <c r="L147" s="444">
        <f t="shared" ca="1" si="3"/>
        <v>1865876.8828940596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1865876.8828940596</v>
      </c>
      <c r="J148" s="444">
        <f t="array" ref="J148">IFERROR(INDEX('Retirement Calculator'!J:J,MATCH('Isaac 401k'!N148,'Retirement Calculator'!A:A,0),0),0)</f>
        <v>7820.4732791855868</v>
      </c>
      <c r="K148" s="444">
        <f t="shared" ca="1" si="2"/>
        <v>7741.9017067286413</v>
      </c>
      <c r="L148" s="444">
        <f t="shared" ca="1" si="3"/>
        <v>1865798.3113216027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1865798.3113216027</v>
      </c>
      <c r="J149" s="444">
        <f t="array" ref="J149">IFERROR(INDEX('Retirement Calculator'!J:J,MATCH('Isaac 401k'!N149,'Retirement Calculator'!A:A,0),0),0)</f>
        <v>7820.4732791855868</v>
      </c>
      <c r="K149" s="444">
        <f t="shared" ca="1" si="2"/>
        <v>7741.5743251767371</v>
      </c>
      <c r="L149" s="444">
        <f t="shared" ca="1" si="3"/>
        <v>1865719.4123675937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1865719.4123675937</v>
      </c>
      <c r="J150" s="444">
        <f t="array" ref="J150">IFERROR(INDEX('Retirement Calculator'!J:J,MATCH('Isaac 401k'!N150,'Retirement Calculator'!A:A,0),0),0)</f>
        <v>7820.4732791855868</v>
      </c>
      <c r="K150" s="444">
        <f t="shared" ca="1" si="2"/>
        <v>7741.2455795350324</v>
      </c>
      <c r="L150" s="444">
        <f t="shared" ca="1" si="3"/>
        <v>1865640.1846679433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1865640.1846679433</v>
      </c>
      <c r="J151" s="444">
        <f t="array" ref="J151">IFERROR(INDEX('Retirement Calculator'!J:J,MATCH('Isaac 401k'!N151,'Retirement Calculator'!A:A,0),0),0)</f>
        <v>7820.4732791855868</v>
      </c>
      <c r="K151" s="444">
        <f t="shared" ca="1" si="2"/>
        <v>7740.9154641198238</v>
      </c>
      <c r="L151" s="444">
        <f t="shared" ca="1" si="3"/>
        <v>1865560.6268528774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1865560.6268528774</v>
      </c>
      <c r="J152" s="444">
        <f t="array" ref="J152">IFERROR(INDEX('Retirement Calculator'!J:J,MATCH('Isaac 401k'!N152,'Retirement Calculator'!A:A,0),0),0)</f>
        <v>7820.4732791855868</v>
      </c>
      <c r="K152" s="444">
        <f t="shared" ca="1" si="2"/>
        <v>7740.5839732237155</v>
      </c>
      <c r="L152" s="444">
        <f t="shared" ca="1" si="3"/>
        <v>1865480.7375469157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1865480.7375469157</v>
      </c>
      <c r="J153" s="444">
        <f t="array" ref="J153">IFERROR(INDEX('Retirement Calculator'!J:J,MATCH('Isaac 401k'!N153,'Retirement Calculator'!A:A,0),0),0)</f>
        <v>7820.4732791855868</v>
      </c>
      <c r="K153" s="444">
        <f t="shared" ca="1" si="2"/>
        <v>7740.251101115542</v>
      </c>
      <c r="L153" s="444">
        <f t="shared" ca="1" si="3"/>
        <v>1865400.5153688455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1865400.5153688455</v>
      </c>
      <c r="J154" s="444">
        <f t="array" ref="J154">IFERROR(INDEX('Retirement Calculator'!J:J,MATCH('Isaac 401k'!N154,'Retirement Calculator'!A:A,0),0),0)</f>
        <v>7820.4732791855868</v>
      </c>
      <c r="K154" s="444">
        <f t="shared" ca="1" si="2"/>
        <v>7739.9168420402493</v>
      </c>
      <c r="L154" s="444">
        <f t="shared" ca="1" si="3"/>
        <v>1865319.9589317001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1865319.9589317001</v>
      </c>
      <c r="J155" s="444">
        <f t="array" ref="J155">IFERROR(INDEX('Retirement Calculator'!J:J,MATCH('Isaac 401k'!N155,'Retirement Calculator'!A:A,0),0),0)</f>
        <v>7820.4732791855868</v>
      </c>
      <c r="K155" s="444">
        <f t="shared" ca="1" si="2"/>
        <v>7739.5811902188107</v>
      </c>
      <c r="L155" s="444">
        <f t="shared" ca="1" si="3"/>
        <v>1865239.0668427334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1865239.0668427334</v>
      </c>
      <c r="J156" s="444">
        <f t="array" ref="J156">IFERROR(INDEX('Retirement Calculator'!J:J,MATCH('Isaac 401k'!N156,'Retirement Calculator'!A:A,0),0),0)</f>
        <v>7820.4732791855868</v>
      </c>
      <c r="K156" s="444">
        <f t="shared" ca="1" si="2"/>
        <v>7739.2441398481151</v>
      </c>
      <c r="L156" s="444">
        <f t="shared" ca="1" si="3"/>
        <v>1865157.8377033959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1865157.8377033959</v>
      </c>
      <c r="J157" s="444">
        <f t="array" ref="J157">IFERROR(INDEX('Retirement Calculator'!J:J,MATCH('Isaac 401k'!N157,'Retirement Calculator'!A:A,0),0),0)</f>
        <v>7820.4732791855868</v>
      </c>
      <c r="K157" s="444">
        <f t="shared" ca="1" si="2"/>
        <v>7738.9056851008763</v>
      </c>
      <c r="L157" s="444">
        <f t="shared" ca="1" si="3"/>
        <v>1865076.2701093112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1865076.2701093112</v>
      </c>
      <c r="J158" s="444">
        <f t="array" ref="J158">IFERROR(INDEX('Retirement Calculator'!J:J,MATCH('Isaac 401k'!N158,'Retirement Calculator'!A:A,0),0),0)</f>
        <v>7820.4732791855868</v>
      </c>
      <c r="K158" s="444">
        <f t="shared" ca="1" si="2"/>
        <v>7738.5658201255237</v>
      </c>
      <c r="L158" s="444">
        <f t="shared" ca="1" si="3"/>
        <v>1864994.3626502512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1864994.3626502512</v>
      </c>
      <c r="J159" s="444">
        <f t="array" ref="J159">IFERROR(INDEX('Retirement Calculator'!J:J,MATCH('Isaac 401k'!N159,'Retirement Calculator'!A:A,0),0),0)</f>
        <v>7820.4732791855868</v>
      </c>
      <c r="K159" s="444">
        <f t="shared" ca="1" si="2"/>
        <v>7738.2245390461067</v>
      </c>
      <c r="L159" s="444">
        <f t="shared" ca="1" si="3"/>
        <v>1864912.1139101118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1864912.1139101118</v>
      </c>
      <c r="J160" s="444">
        <f t="array" ref="J160">IFERROR(INDEX('Retirement Calculator'!J:J,MATCH('Isaac 401k'!N160,'Retirement Calculator'!A:A,0),0),0)</f>
        <v>7820.4732791855868</v>
      </c>
      <c r="K160" s="444">
        <f t="shared" ca="1" si="2"/>
        <v>7737.8818359621937</v>
      </c>
      <c r="L160" s="444">
        <f t="shared" ca="1" si="3"/>
        <v>1864829.5224668884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1864829.5224668884</v>
      </c>
      <c r="J161" s="444">
        <f t="array" ref="J161">IFERROR(INDEX('Retirement Calculator'!J:J,MATCH('Isaac 401k'!N161,'Retirement Calculator'!A:A,0),0),0)</f>
        <v>7820.4732791855868</v>
      </c>
      <c r="K161" s="444">
        <f t="shared" ca="1" si="2"/>
        <v>7737.5377049487606</v>
      </c>
      <c r="L161" s="444">
        <f t="shared" ca="1" si="3"/>
        <v>1864746.5868926516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1864746.5868926516</v>
      </c>
      <c r="J162" s="444">
        <f t="array" ref="J162">IFERROR(INDEX('Retirement Calculator'!J:J,MATCH('Isaac 401k'!N162,'Retirement Calculator'!A:A,0),0),0)</f>
        <v>7820.4732791855868</v>
      </c>
      <c r="K162" s="444">
        <f t="shared" ca="1" si="2"/>
        <v>7737.1921400561077</v>
      </c>
      <c r="L162" s="444">
        <f t="shared" ca="1" si="3"/>
        <v>1864663.3057535221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1864663.3057535221</v>
      </c>
      <c r="J163" s="444">
        <f t="array" ref="J163">IFERROR(INDEX('Retirement Calculator'!J:J,MATCH('Isaac 401k'!N163,'Retirement Calculator'!A:A,0),0),0)</f>
        <v>7820.4732791855868</v>
      </c>
      <c r="K163" s="444">
        <f t="shared" ca="1" si="2"/>
        <v>7736.8451353097353</v>
      </c>
      <c r="L163" s="444">
        <f t="shared" ca="1" si="3"/>
        <v>1864579.6776096462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1864579.6776096462</v>
      </c>
      <c r="J164" s="444">
        <f t="array" ref="J164">IFERROR(INDEX('Retirement Calculator'!J:J,MATCH('Isaac 401k'!N164,'Retirement Calculator'!A:A,0),0),0)</f>
        <v>7820.4732791855868</v>
      </c>
      <c r="K164" s="444">
        <f t="shared" ca="1" si="2"/>
        <v>7736.4966847102523</v>
      </c>
      <c r="L164" s="444">
        <f t="shared" ca="1" si="3"/>
        <v>1864495.7010151709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1864495.7010151709</v>
      </c>
      <c r="J165" s="444">
        <f t="array" ref="J165">IFERROR(INDEX('Retirement Calculator'!J:J,MATCH('Isaac 401k'!N165,'Retirement Calculator'!A:A,0),0),0)</f>
        <v>7820.4732791855868</v>
      </c>
      <c r="K165" s="444">
        <f t="shared" ca="1" si="2"/>
        <v>7736.1467822332734</v>
      </c>
      <c r="L165" s="444">
        <f t="shared" ca="1" si="3"/>
        <v>1864411.3745182187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1864411.3745182187</v>
      </c>
      <c r="J166" s="444">
        <f t="array" ref="J166">IFERROR(INDEX('Retirement Calculator'!J:J,MATCH('Isaac 401k'!N166,'Retirement Calculator'!A:A,0),0),0)</f>
        <v>7820.4732791855868</v>
      </c>
      <c r="K166" s="444">
        <f t="shared" ca="1" si="2"/>
        <v>7735.7954218293044</v>
      </c>
      <c r="L166" s="444">
        <f t="shared" ca="1" si="3"/>
        <v>1864326.6966608623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1864326.6966608623</v>
      </c>
      <c r="J167" s="444">
        <f t="array" ref="J167">IFERROR(INDEX('Retirement Calculator'!J:J,MATCH('Isaac 401k'!N167,'Retirement Calculator'!A:A,0),0),0)</f>
        <v>7820.4732791855868</v>
      </c>
      <c r="K167" s="444">
        <f t="shared" ca="1" si="2"/>
        <v>7735.4425974236538</v>
      </c>
      <c r="L167" s="444">
        <f t="shared" ca="1" si="3"/>
        <v>1864241.6659791004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1864241.6659791004</v>
      </c>
      <c r="J168" s="444">
        <f t="array" ref="J168">IFERROR(INDEX('Retirement Calculator'!J:J,MATCH('Isaac 401k'!N168,'Retirement Calculator'!A:A,0),0),0)</f>
        <v>7820.4732791855868</v>
      </c>
      <c r="K168" s="444">
        <f t="shared" ca="1" si="2"/>
        <v>7735.0883029163124</v>
      </c>
      <c r="L168" s="444">
        <f t="shared" ca="1" si="3"/>
        <v>1864156.2810028312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1864156.2810028312</v>
      </c>
      <c r="J169" s="444">
        <f t="array" ref="J169">IFERROR(INDEX('Retirement Calculator'!J:J,MATCH('Isaac 401k'!N169,'Retirement Calculator'!A:A,0),0),0)</f>
        <v>7820.4732791855868</v>
      </c>
      <c r="K169" s="444">
        <f t="shared" ca="1" si="2"/>
        <v>7734.7325321818562</v>
      </c>
      <c r="L169" s="444">
        <f t="shared" ca="1" si="3"/>
        <v>1864070.5402558274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1864070.5402558274</v>
      </c>
      <c r="J170" s="444">
        <f t="array" ref="J170">IFERROR(INDEX('Retirement Calculator'!J:J,MATCH('Isaac 401k'!N170,'Retirement Calculator'!A:A,0),0),0)</f>
        <v>7820.4732791855868</v>
      </c>
      <c r="K170" s="444">
        <f t="shared" ca="1" si="2"/>
        <v>7734.3752790693406</v>
      </c>
      <c r="L170" s="444">
        <f t="shared" ca="1" si="3"/>
        <v>1863984.4422557112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1863984.4422557112</v>
      </c>
      <c r="J171" s="444">
        <f t="array" ref="J171">IFERROR(INDEX('Retirement Calculator'!J:J,MATCH('Isaac 401k'!N171,'Retirement Calculator'!A:A,0),0),0)</f>
        <v>7820.4732791855868</v>
      </c>
      <c r="K171" s="444">
        <f t="shared" ca="1" si="2"/>
        <v>7734.0165374021899</v>
      </c>
      <c r="L171" s="444">
        <f t="shared" ca="1" si="3"/>
        <v>1863897.9855139279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1863897.9855139279</v>
      </c>
      <c r="J172" s="444">
        <f t="array" ref="J172">IFERROR(INDEX('Retirement Calculator'!J:J,MATCH('Isaac 401k'!N172,'Retirement Calculator'!A:A,0),0),0)</f>
        <v>7820.4732791855868</v>
      </c>
      <c r="K172" s="444">
        <f t="shared" ca="1" si="2"/>
        <v>7733.6563009780921</v>
      </c>
      <c r="L172" s="444">
        <f t="shared" ca="1" si="3"/>
        <v>1863811.1685357203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1863811.1685357203</v>
      </c>
      <c r="J173" s="444">
        <f t="array" ref="J173">IFERROR(INDEX('Retirement Calculator'!J:J,MATCH('Isaac 401k'!N173,'Retirement Calculator'!A:A,0),0),0)</f>
        <v>7820.4732791855868</v>
      </c>
      <c r="K173" s="444">
        <f t="shared" ca="1" si="2"/>
        <v>7733.2945635688939</v>
      </c>
      <c r="L173" s="444">
        <f t="shared" ca="1" si="3"/>
        <v>1863723.9898201036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1863723.9898201036</v>
      </c>
      <c r="J174" s="444">
        <f t="array" ref="J174">IFERROR(INDEX('Retirement Calculator'!J:J,MATCH('Isaac 401k'!N174,'Retirement Calculator'!A:A,0),0),0)</f>
        <v>7820.4732791855868</v>
      </c>
      <c r="K174" s="444">
        <f t="shared" ca="1" si="2"/>
        <v>7732.9313189204913</v>
      </c>
      <c r="L174" s="444">
        <f t="shared" ca="1" si="3"/>
        <v>1863636.4478598386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1863636.4478598386</v>
      </c>
      <c r="J175" s="444">
        <f t="array" ref="J175">IFERROR(INDEX('Retirement Calculator'!J:J,MATCH('Isaac 401k'!N175,'Retirement Calculator'!A:A,0),0),0)</f>
        <v>7820.4732791855868</v>
      </c>
      <c r="K175" s="444">
        <f t="shared" ca="1" si="2"/>
        <v>7732.5665607527208</v>
      </c>
      <c r="L175" s="444">
        <f t="shared" ca="1" si="3"/>
        <v>1863548.5411414057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1863548.5411414057</v>
      </c>
      <c r="J176" s="444">
        <f t="array" ref="J176">IFERROR(INDEX('Retirement Calculator'!J:J,MATCH('Isaac 401k'!N176,'Retirement Calculator'!A:A,0),0),0)</f>
        <v>7820.4732791855868</v>
      </c>
      <c r="K176" s="444">
        <f t="shared" ca="1" si="2"/>
        <v>7732.2002827592505</v>
      </c>
      <c r="L176" s="444">
        <f t="shared" ca="1" si="3"/>
        <v>1863460.2681449794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1863460.2681449794</v>
      </c>
      <c r="J177" s="444">
        <f t="array" ref="J177">IFERROR(INDEX('Retirement Calculator'!J:J,MATCH('Isaac 401k'!N177,'Retirement Calculator'!A:A,0),0),0)</f>
        <v>7820.4732791855868</v>
      </c>
      <c r="K177" s="444">
        <f t="shared" ca="1" si="2"/>
        <v>7731.8324786074736</v>
      </c>
      <c r="L177" s="444">
        <f t="shared" ca="1" si="3"/>
        <v>1863371.6273444013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1863371.6273444013</v>
      </c>
      <c r="J178" s="444">
        <f t="array" ref="J178">IFERROR(INDEX('Retirement Calculator'!J:J,MATCH('Isaac 401k'!N178,'Retirement Calculator'!A:A,0),0),0)</f>
        <v>7820.4732791855868</v>
      </c>
      <c r="K178" s="444">
        <f t="shared" ca="1" si="2"/>
        <v>7731.4631419383986</v>
      </c>
      <c r="L178" s="444">
        <f t="shared" ca="1" si="3"/>
        <v>1863282.6172071542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1863282.6172071542</v>
      </c>
      <c r="J179" s="444">
        <f t="array" ref="J179">IFERROR(INDEX('Retirement Calculator'!J:J,MATCH('Isaac 401k'!N179,'Retirement Calculator'!A:A,0),0),0)</f>
        <v>7820.4732791855868</v>
      </c>
      <c r="K179" s="444">
        <f t="shared" ca="1" si="2"/>
        <v>7731.0922663665342</v>
      </c>
      <c r="L179" s="444">
        <f t="shared" ca="1" si="3"/>
        <v>1863193.2361943352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1863193.2361943352</v>
      </c>
      <c r="J180" s="444">
        <f t="array" ref="J180">IFERROR(INDEX('Retirement Calculator'!J:J,MATCH('Isaac 401k'!N180,'Retirement Calculator'!A:A,0),0),0)</f>
        <v>7820.4732791855868</v>
      </c>
      <c r="K180" s="444">
        <f t="shared" ca="1" si="2"/>
        <v>7730.7198454797908</v>
      </c>
      <c r="L180" s="444">
        <f t="shared" ca="1" si="3"/>
        <v>1863103.4827606294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1863103.4827606294</v>
      </c>
      <c r="J181" s="444">
        <f t="array" ref="J181">IFERROR(INDEX('Retirement Calculator'!J:J,MATCH('Isaac 401k'!N181,'Retirement Calculator'!A:A,0),0),0)</f>
        <v>7820.4732791855868</v>
      </c>
      <c r="K181" s="444">
        <f t="shared" ca="1" si="2"/>
        <v>7730.3458728393489</v>
      </c>
      <c r="L181" s="444">
        <f t="shared" ca="1" si="3"/>
        <v>1863013.3553542832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1863013.3553542832</v>
      </c>
      <c r="J182" s="444">
        <f t="array" ref="J182">IFERROR(INDEX('Retirement Calculator'!J:J,MATCH('Isaac 401k'!N182,'Retirement Calculator'!A:A,0),0),0)</f>
        <v>7820.4732791855868</v>
      </c>
      <c r="K182" s="444">
        <f t="shared" ca="1" si="2"/>
        <v>7729.9703419795742</v>
      </c>
      <c r="L182" s="444">
        <f t="shared" ca="1" si="3"/>
        <v>1862922.8524170772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1862922.8524170772</v>
      </c>
      <c r="J183" s="444">
        <f t="array" ref="J183">IFERROR(INDEX('Retirement Calculator'!J:J,MATCH('Isaac 401k'!N183,'Retirement Calculator'!A:A,0),0),0)</f>
        <v>7820.4732791855868</v>
      </c>
      <c r="K183" s="444">
        <f t="shared" ca="1" si="2"/>
        <v>7729.5932464078805</v>
      </c>
      <c r="L183" s="444">
        <f t="shared" ca="1" si="3"/>
        <v>1862831.9723842994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1862831.9723842994</v>
      </c>
      <c r="J184" s="444">
        <f t="array" ref="J184">IFERROR(INDEX('Retirement Calculator'!J:J,MATCH('Isaac 401k'!N184,'Retirement Calculator'!A:A,0),0),0)</f>
        <v>7820.4732791855868</v>
      </c>
      <c r="K184" s="444">
        <f t="shared" ca="1" si="2"/>
        <v>7729.2145796046407</v>
      </c>
      <c r="L184" s="444">
        <f t="shared" ca="1" si="3"/>
        <v>1862740.7136847184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1862740.7136847184</v>
      </c>
      <c r="J185" s="444">
        <f t="array" ref="J185">IFERROR(INDEX('Retirement Calculator'!J:J,MATCH('Isaac 401k'!N185,'Retirement Calculator'!A:A,0),0),0)</f>
        <v>7820.4732791855868</v>
      </c>
      <c r="K185" s="444">
        <f t="shared" ca="1" si="2"/>
        <v>7728.8343350230534</v>
      </c>
      <c r="L185" s="444">
        <f t="shared" ca="1" si="3"/>
        <v>1862649.0747405558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1862649.0747405558</v>
      </c>
      <c r="J186" s="444">
        <f t="array" ref="J186">IFERROR(INDEX('Retirement Calculator'!J:J,MATCH('Isaac 401k'!N186,'Retirement Calculator'!A:A,0),0),0)</f>
        <v>7820.4732791855868</v>
      </c>
      <c r="K186" s="444">
        <f t="shared" ca="1" si="2"/>
        <v>7728.4525060890428</v>
      </c>
      <c r="L186" s="444">
        <f t="shared" ca="1" si="3"/>
        <v>1862557.0539674594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1862557.0539674594</v>
      </c>
      <c r="J187" s="444">
        <f t="array" ref="J187">IFERROR(INDEX('Retirement Calculator'!J:J,MATCH('Isaac 401k'!N187,'Retirement Calculator'!A:A,0),0),0)</f>
        <v>7820.4732791855868</v>
      </c>
      <c r="K187" s="444">
        <f t="shared" ca="1" si="2"/>
        <v>7728.0690862011406</v>
      </c>
      <c r="L187" s="444">
        <f t="shared" ca="1" si="3"/>
        <v>1862464.649774475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1862464.649774475</v>
      </c>
      <c r="J188" s="444">
        <f t="array" ref="J188">IFERROR(INDEX('Retirement Calculator'!J:J,MATCH('Isaac 401k'!N188,'Retirement Calculator'!A:A,0),0),0)</f>
        <v>7820.4732791855868</v>
      </c>
      <c r="K188" s="444">
        <f t="shared" ca="1" si="2"/>
        <v>7727.6840687303711</v>
      </c>
      <c r="L188" s="444">
        <f t="shared" ca="1" si="3"/>
        <v>1862371.8605640198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1862371.8605640198</v>
      </c>
      <c r="J189" s="444">
        <f t="array" ref="J189">IFERROR(INDEX('Retirement Calculator'!J:J,MATCH('Isaac 401k'!N189,'Retirement Calculator'!A:A,0),0),0)</f>
        <v>7820.4732791855868</v>
      </c>
      <c r="K189" s="444">
        <f t="shared" ca="1" si="2"/>
        <v>7727.2974470201425</v>
      </c>
      <c r="L189" s="444">
        <f t="shared" ca="1" si="3"/>
        <v>1862278.6847318544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1862278.6847318544</v>
      </c>
      <c r="J190" s="444">
        <f t="array" ref="J190">IFERROR(INDEX('Retirement Calculator'!J:J,MATCH('Isaac 401k'!N190,'Retirement Calculator'!A:A,0),0),0)</f>
        <v>7820.4732791855868</v>
      </c>
      <c r="K190" s="444">
        <f t="shared" ca="1" si="2"/>
        <v>7726.9092143861189</v>
      </c>
      <c r="L190" s="444">
        <f t="shared" ca="1" si="3"/>
        <v>1862185.1206670548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1862185.1206670548</v>
      </c>
      <c r="J191" s="444">
        <f t="array" ref="J191">IFERROR(INDEX('Retirement Calculator'!J:J,MATCH('Isaac 401k'!N191,'Retirement Calculator'!A:A,0),0),0)</f>
        <v>7820.4732791855868</v>
      </c>
      <c r="K191" s="444">
        <f t="shared" ca="1" si="2"/>
        <v>7726.5193641161222</v>
      </c>
      <c r="L191" s="444">
        <f t="shared" ca="1" si="3"/>
        <v>1862091.1667519852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1862091.1667519852</v>
      </c>
      <c r="J192" s="444">
        <f t="array" ref="J192">IFERROR(INDEX('Retirement Calculator'!J:J,MATCH('Isaac 401k'!N192,'Retirement Calculator'!A:A,0),0),0)</f>
        <v>7820.4732791855868</v>
      </c>
      <c r="K192" s="444">
        <f t="shared" ca="1" si="2"/>
        <v>7726.1278894699981</v>
      </c>
      <c r="L192" s="444">
        <f t="shared" ca="1" si="3"/>
        <v>1861996.8213622696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1861996.8213622696</v>
      </c>
      <c r="J193" s="444">
        <f t="array" ref="J193">IFERROR(INDEX('Retirement Calculator'!J:J,MATCH('Isaac 401k'!N193,'Retirement Calculator'!A:A,0),0),0)</f>
        <v>7820.4732791855868</v>
      </c>
      <c r="K193" s="444">
        <f t="shared" ca="1" si="2"/>
        <v>7725.7347836795161</v>
      </c>
      <c r="L193" s="444">
        <f t="shared" ca="1" si="3"/>
        <v>1861902.0828667635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1861902.0828667635</v>
      </c>
      <c r="J194" s="444">
        <f t="array" ref="J194">IFERROR(INDEX('Retirement Calculator'!J:J,MATCH('Isaac 401k'!N194,'Retirement Calculator'!A:A,0),0),0)</f>
        <v>7820.4732791855868</v>
      </c>
      <c r="K194" s="444">
        <f t="shared" ca="1" si="2"/>
        <v>7725.3400399482407</v>
      </c>
      <c r="L194" s="444">
        <f t="shared" ca="1" si="3"/>
        <v>1861806.9496275261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1861806.9496275261</v>
      </c>
      <c r="J195" s="444">
        <f t="array" ref="J195">IFERROR(INDEX('Retirement Calculator'!J:J,MATCH('Isaac 401k'!N195,'Retirement Calculator'!A:A,0),0),0)</f>
        <v>7820.4732791855868</v>
      </c>
      <c r="K195" s="444">
        <f t="shared" ca="1" si="2"/>
        <v>7724.9436514514191</v>
      </c>
      <c r="L195" s="444">
        <f t="shared" ca="1" si="3"/>
        <v>1861711.419999792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1861711.419999792</v>
      </c>
      <c r="J196" s="444">
        <f t="array" ref="J196">IFERROR(INDEX('Retirement Calculator'!J:J,MATCH('Isaac 401k'!N196,'Retirement Calculator'!A:A,0),0),0)</f>
        <v>7820.4732791855868</v>
      </c>
      <c r="K196" s="444">
        <f t="shared" ca="1" si="2"/>
        <v>7724.5456113358596</v>
      </c>
      <c r="L196" s="444">
        <f t="shared" ca="1" si="3"/>
        <v>1861615.4923319423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1861615.4923319423</v>
      </c>
      <c r="J197" s="444">
        <f t="array" ref="J197">IFERROR(INDEX('Retirement Calculator'!J:J,MATCH('Isaac 401k'!N197,'Retirement Calculator'!A:A,0),0),0)</f>
        <v>7820.4732791855868</v>
      </c>
      <c r="K197" s="444">
        <f t="shared" ca="1" si="2"/>
        <v>7724.1459127198195</v>
      </c>
      <c r="L197" s="444">
        <f t="shared" ca="1" si="3"/>
        <v>1861519.1649654766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1861519.1649654766</v>
      </c>
      <c r="J198" s="444">
        <f t="array" ref="J198">IFERROR(INDEX('Retirement Calculator'!J:J,MATCH('Isaac 401k'!N198,'Retirement Calculator'!A:A,0),0),0)</f>
        <v>7820.4732791855868</v>
      </c>
      <c r="K198" s="444">
        <f t="shared" ca="1" si="2"/>
        <v>7723.7445486928791</v>
      </c>
      <c r="L198" s="444">
        <f t="shared" ca="1" si="3"/>
        <v>1861422.4362349838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1861422.4362349838</v>
      </c>
      <c r="J199" s="444">
        <f t="array" ref="J199">IFERROR(INDEX('Retirement Calculator'!J:J,MATCH('Isaac 401k'!N199,'Retirement Calculator'!A:A,0),0),0)</f>
        <v>7820.4732791855868</v>
      </c>
      <c r="K199" s="444">
        <f t="shared" ca="1" si="2"/>
        <v>7723.3415123158247</v>
      </c>
      <c r="L199" s="444">
        <f t="shared" ca="1" si="3"/>
        <v>1861325.3044681142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1861325.3044681142</v>
      </c>
      <c r="J200" s="444">
        <f t="array" ref="J200">IFERROR(INDEX('Retirement Calculator'!J:J,MATCH('Isaac 401k'!N200,'Retirement Calculator'!A:A,0),0),0)</f>
        <v>7820.4732791855868</v>
      </c>
      <c r="K200" s="444">
        <f t="shared" ca="1" si="2"/>
        <v>7722.9367966205355</v>
      </c>
      <c r="L200" s="444">
        <f t="shared" ca="1" si="3"/>
        <v>1861227.7679855491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1861227.7679855491</v>
      </c>
      <c r="J201" s="444">
        <f t="array" ref="J201">IFERROR(INDEX('Retirement Calculator'!J:J,MATCH('Isaac 401k'!N201,'Retirement Calculator'!A:A,0),0),0)</f>
        <v>7820.4732791855868</v>
      </c>
      <c r="K201" s="444">
        <f t="shared" ca="1" si="2"/>
        <v>7722.5303946098484</v>
      </c>
      <c r="L201" s="444">
        <f t="shared" ca="1" si="3"/>
        <v>1861129.8251009732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1861129.8251009732</v>
      </c>
      <c r="J202" s="444">
        <f t="array" ref="J202">IFERROR(INDEX('Retirement Calculator'!J:J,MATCH('Isaac 401k'!N202,'Retirement Calculator'!A:A,0),0),0)</f>
        <v>7820.4732791855868</v>
      </c>
      <c r="K202" s="444">
        <f t="shared" ca="1" si="2"/>
        <v>7722.1222992574485</v>
      </c>
      <c r="L202" s="444">
        <f t="shared" ca="1" si="3"/>
        <v>1861031.4741210451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1861031.4741210451</v>
      </c>
      <c r="J203" s="444">
        <f t="array" ref="J203">IFERROR(INDEX('Retirement Calculator'!J:J,MATCH('Isaac 401k'!N203,'Retirement Calculator'!A:A,0),0),0)</f>
        <v>7820.4732791855868</v>
      </c>
      <c r="K203" s="444">
        <f t="shared" ca="1" si="2"/>
        <v>7721.7125035077479</v>
      </c>
      <c r="L203" s="444">
        <f t="shared" ca="1" si="3"/>
        <v>1860932.7133453672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1860932.7133453672</v>
      </c>
      <c r="J204" s="444">
        <f t="array" ref="J204">IFERROR(INDEX('Retirement Calculator'!J:J,MATCH('Isaac 401k'!N204,'Retirement Calculator'!A:A,0),0),0)</f>
        <v>7820.4732791855868</v>
      </c>
      <c r="K204" s="444">
        <f t="shared" ca="1" si="2"/>
        <v>7721.3010002757555</v>
      </c>
      <c r="L204" s="444">
        <f t="shared" ca="1" si="3"/>
        <v>1860833.5410664573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1860833.5410664573</v>
      </c>
      <c r="J205" s="444">
        <f t="array" ref="J205">IFERROR(INDEX('Retirement Calculator'!J:J,MATCH('Isaac 401k'!N205,'Retirement Calculator'!A:A,0),0),0)</f>
        <v>7820.4732791855868</v>
      </c>
      <c r="K205" s="444">
        <f t="shared" ca="1" si="2"/>
        <v>7720.8877824469664</v>
      </c>
      <c r="L205" s="444">
        <f t="shared" ca="1" si="3"/>
        <v>1860733.9555697187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1860733.9555697187</v>
      </c>
      <c r="J206" s="444">
        <f t="array" ref="J206">IFERROR(INDEX('Retirement Calculator'!J:J,MATCH('Isaac 401k'!N206,'Retirement Calculator'!A:A,0),0),0)</f>
        <v>7820.4732791855868</v>
      </c>
      <c r="K206" s="444">
        <f t="shared" ca="1" si="2"/>
        <v>7720.4728428772205</v>
      </c>
      <c r="L206" s="444">
        <f t="shared" ca="1" si="3"/>
        <v>1860633.9551334104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1860633.9551334104</v>
      </c>
      <c r="J207" s="444">
        <f t="array" ref="J207">IFERROR(INDEX('Retirement Calculator'!J:J,MATCH('Isaac 401k'!N207,'Retirement Calculator'!A:A,0),0),0)</f>
        <v>7820.4732791855868</v>
      </c>
      <c r="K207" s="444">
        <f t="shared" ca="1" si="2"/>
        <v>7720.0561743926019</v>
      </c>
      <c r="L207" s="444">
        <f t="shared" ca="1" si="3"/>
        <v>1860533.5380286174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1860533.5380286174</v>
      </c>
      <c r="J208" s="444">
        <f t="array" ref="J208">IFERROR(INDEX('Retirement Calculator'!J:J,MATCH('Isaac 401k'!N208,'Retirement Calculator'!A:A,0),0),0)</f>
        <v>7820.4732791855868</v>
      </c>
      <c r="K208" s="444">
        <f t="shared" ca="1" si="2"/>
        <v>7719.6377697892976</v>
      </c>
      <c r="L208" s="444">
        <f t="shared" ca="1" si="3"/>
        <v>1860432.702519221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1860432.702519221</v>
      </c>
      <c r="J209" s="444">
        <f t="array" ref="J209">IFERROR(INDEX('Retirement Calculator'!J:J,MATCH('Isaac 401k'!N209,'Retirement Calculator'!A:A,0),0),0)</f>
        <v>7820.4732791855868</v>
      </c>
      <c r="K209" s="444">
        <f t="shared" ca="1" si="2"/>
        <v>7719.2176218334798</v>
      </c>
      <c r="L209" s="444">
        <f t="shared" ca="1" si="3"/>
        <v>1860331.446861869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1860331.446861869</v>
      </c>
      <c r="J210" s="444">
        <f t="array" ref="J210">IFERROR(INDEX('Retirement Calculator'!J:J,MATCH('Isaac 401k'!N210,'Retirement Calculator'!A:A,0),0),0)</f>
        <v>7820.4732791855868</v>
      </c>
      <c r="K210" s="444">
        <f t="shared" ca="1" si="2"/>
        <v>7718.7957232611807</v>
      </c>
      <c r="L210" s="444">
        <f t="shared" ca="1" si="3"/>
        <v>1860229.7693059444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1860229.7693059444</v>
      </c>
      <c r="J211" s="444">
        <f t="array" ref="J211">IFERROR(INDEX('Retirement Calculator'!J:J,MATCH('Isaac 401k'!N211,'Retirement Calculator'!A:A,0),0),0)</f>
        <v>7820.4732791855868</v>
      </c>
      <c r="K211" s="444">
        <f t="shared" ca="1" si="2"/>
        <v>7718.3720667781618</v>
      </c>
      <c r="L211" s="444">
        <f t="shared" ca="1" si="3"/>
        <v>1860127.668093537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1860127.668093537</v>
      </c>
      <c r="J212" s="444">
        <f t="array" ref="J212">IFERROR(INDEX('Retirement Calculator'!J:J,MATCH('Isaac 401k'!N212,'Retirement Calculator'!A:A,0),0),0)</f>
        <v>7820.4732791855868</v>
      </c>
      <c r="K212" s="444">
        <f t="shared" ca="1" si="2"/>
        <v>7717.9466450597984</v>
      </c>
      <c r="L212" s="444">
        <f t="shared" ca="1" si="3"/>
        <v>1860025.1414594112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1860025.1414594112</v>
      </c>
      <c r="J213" s="444">
        <f t="array" ref="J213">IFERROR(INDEX('Retirement Calculator'!J:J,MATCH('Isaac 401k'!N213,'Retirement Calculator'!A:A,0),0),0)</f>
        <v>7820.4732791855868</v>
      </c>
      <c r="K213" s="444">
        <f t="shared" ca="1" si="2"/>
        <v>7717.5194507509405</v>
      </c>
      <c r="L213" s="444">
        <f t="shared" ca="1" si="3"/>
        <v>1859922.1876309766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1859922.1876309766</v>
      </c>
      <c r="J214" s="444">
        <f t="array" ref="J214">IFERROR(INDEX('Retirement Calculator'!J:J,MATCH('Isaac 401k'!N214,'Retirement Calculator'!A:A,0),0),0)</f>
        <v>7820.4732791855868</v>
      </c>
      <c r="K214" s="444">
        <f t="shared" ca="1" si="2"/>
        <v>7717.0904764657953</v>
      </c>
      <c r="L214" s="444">
        <f t="shared" ca="1" si="3"/>
        <v>1859818.8048282568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1859818.8048282568</v>
      </c>
      <c r="J215" s="444">
        <f t="array" ref="J215">IFERROR(INDEX('Retirement Calculator'!J:J,MATCH('Isaac 401k'!N215,'Retirement Calculator'!A:A,0),0),0)</f>
        <v>7820.4732791855868</v>
      </c>
      <c r="K215" s="444">
        <f t="shared" ca="1" si="2"/>
        <v>7716.6597147877974</v>
      </c>
      <c r="L215" s="444">
        <f t="shared" ca="1" si="3"/>
        <v>1859714.991263859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1859714.991263859</v>
      </c>
      <c r="J216" s="444">
        <f t="array" ref="J216">IFERROR(INDEX('Retirement Calculator'!J:J,MATCH('Isaac 401k'!N216,'Retirement Calculator'!A:A,0),0),0)</f>
        <v>7820.4732791855868</v>
      </c>
      <c r="K216" s="444">
        <f t="shared" ca="1" si="2"/>
        <v>7716.2271582694721</v>
      </c>
      <c r="L216" s="444">
        <f t="shared" ca="1" si="3"/>
        <v>1859610.7451429428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1859610.7451429428</v>
      </c>
      <c r="J217" s="444">
        <f t="array" ref="J217">IFERROR(INDEX('Retirement Calculator'!J:J,MATCH('Isaac 401k'!N217,'Retirement Calculator'!A:A,0),0),0)</f>
        <v>7820.4732791855868</v>
      </c>
      <c r="K217" s="444">
        <f t="shared" ca="1" si="2"/>
        <v>7715.7927994323218</v>
      </c>
      <c r="L217" s="444">
        <f t="shared" ca="1" si="3"/>
        <v>1859506.0646631895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1859506.0646631895</v>
      </c>
      <c r="J218" s="444">
        <f t="array" ref="J218">IFERROR(INDEX('Retirement Calculator'!J:J,MATCH('Isaac 401k'!N218,'Retirement Calculator'!A:A,0),0),0)</f>
        <v>7820.4732791855868</v>
      </c>
      <c r="K218" s="444">
        <f t="shared" ca="1" si="2"/>
        <v>7715.3566307666824</v>
      </c>
      <c r="L218" s="444">
        <f t="shared" ca="1" si="3"/>
        <v>1859400.9480147706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1859400.9480147706</v>
      </c>
      <c r="J219" s="444">
        <f t="array" ref="J219">IFERROR(INDEX('Retirement Calculator'!J:J,MATCH('Isaac 401k'!N219,'Retirement Calculator'!A:A,0),0),0)</f>
        <v>7820.4732791855868</v>
      </c>
      <c r="K219" s="444">
        <f t="shared" ca="1" si="2"/>
        <v>7714.9186447316051</v>
      </c>
      <c r="L219" s="444">
        <f t="shared" ca="1" si="3"/>
        <v>1859295.3933803167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1859295.3933803167</v>
      </c>
      <c r="J220" s="444">
        <f t="array" ref="J220">IFERROR(INDEX('Retirement Calculator'!J:J,MATCH('Isaac 401k'!N220,'Retirement Calculator'!A:A,0),0),0)</f>
        <v>7820.4732791855868</v>
      </c>
      <c r="K220" s="444">
        <f t="shared" ca="1" si="2"/>
        <v>7714.4788337547116</v>
      </c>
      <c r="L220" s="444">
        <f t="shared" ca="1" si="3"/>
        <v>1859189.3989348859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1859189.3989348859</v>
      </c>
      <c r="J221" s="444">
        <f t="array" ref="J221">IFERROR(INDEX('Retirement Calculator'!J:J,MATCH('Isaac 401k'!N221,'Retirement Calculator'!A:A,0),0),0)</f>
        <v>7820.4732791855868</v>
      </c>
      <c r="K221" s="444">
        <f t="shared" ca="1" si="2"/>
        <v>7714.037190232083</v>
      </c>
      <c r="L221" s="444">
        <f t="shared" ca="1" si="3"/>
        <v>1859082.9628459325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1859082.9628459325</v>
      </c>
      <c r="J222" s="444">
        <f t="array" ref="J222">IFERROR(INDEX('Retirement Calculator'!J:J,MATCH('Isaac 401k'!N222,'Retirement Calculator'!A:A,0),0),0)</f>
        <v>7820.4732791855868</v>
      </c>
      <c r="K222" s="444">
        <f t="shared" ca="1" si="2"/>
        <v>7713.5937065281114</v>
      </c>
      <c r="L222" s="444">
        <f t="shared" ca="1" si="3"/>
        <v>1858976.0832732751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1858976.0832732751</v>
      </c>
      <c r="J223" s="444">
        <f t="array" ref="J223">IFERROR(INDEX('Retirement Calculator'!J:J,MATCH('Isaac 401k'!N223,'Retirement Calculator'!A:A,0),0),0)</f>
        <v>7820.4732791855868</v>
      </c>
      <c r="K223" s="444">
        <f t="shared" ca="1" si="2"/>
        <v>7713.1483749753725</v>
      </c>
      <c r="L223" s="444">
        <f t="shared" ca="1" si="3"/>
        <v>1858868.7583690649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1858868.7583690649</v>
      </c>
      <c r="J224" s="444">
        <f t="array" ref="J224">IFERROR(INDEX('Retirement Calculator'!J:J,MATCH('Isaac 401k'!N224,'Retirement Calculator'!A:A,0),0),0)</f>
        <v>7820.4732791855868</v>
      </c>
      <c r="K224" s="444">
        <f t="shared" ca="1" si="2"/>
        <v>7712.7011878744961</v>
      </c>
      <c r="L224" s="444">
        <f t="shared" ca="1" si="3"/>
        <v>1858760.9862777537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1858760.9862777537</v>
      </c>
      <c r="J225" s="444">
        <f t="array" ref="J225">IFERROR(INDEX('Retirement Calculator'!J:J,MATCH('Isaac 401k'!N225,'Retirement Calculator'!A:A,0),0),0)</f>
        <v>7820.4732791855868</v>
      </c>
      <c r="K225" s="444">
        <f t="shared" ca="1" si="2"/>
        <v>7712.2521374940343</v>
      </c>
      <c r="L225" s="444">
        <f t="shared" ca="1" si="3"/>
        <v>1858652.7651360622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1858652.7651360622</v>
      </c>
      <c r="J226" s="444">
        <f t="array" ref="J226">IFERROR(INDEX('Retirement Calculator'!J:J,MATCH('Isaac 401k'!N226,'Retirement Calculator'!A:A,0),0),0)</f>
        <v>7820.4732791855868</v>
      </c>
      <c r="K226" s="444">
        <f t="shared" ca="1" si="2"/>
        <v>7711.8012160703192</v>
      </c>
      <c r="L226" s="444">
        <f t="shared" ca="1" si="3"/>
        <v>1858544.0930729469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1858544.0930729469</v>
      </c>
      <c r="J227" s="444">
        <f t="array" ref="J227">IFERROR(INDEX('Retirement Calculator'!J:J,MATCH('Isaac 401k'!N227,'Retirement Calculator'!A:A,0),0),0)</f>
        <v>7820.4732791855868</v>
      </c>
      <c r="K227" s="444">
        <f t="shared" ca="1" si="2"/>
        <v>7711.3484158073379</v>
      </c>
      <c r="L227" s="444">
        <f t="shared" ca="1" si="3"/>
        <v>1858434.9682095686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1858434.9682095686</v>
      </c>
      <c r="J228" s="444">
        <f t="array" ref="J228">IFERROR(INDEX('Retirement Calculator'!J:J,MATCH('Isaac 401k'!N228,'Retirement Calculator'!A:A,0),0),0)</f>
        <v>7820.4732791855868</v>
      </c>
      <c r="K228" s="444">
        <f t="shared" ca="1" si="2"/>
        <v>7710.8937288765956</v>
      </c>
      <c r="L228" s="444">
        <f t="shared" ca="1" si="3"/>
        <v>1858325.3886592595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1858325.3886592595</v>
      </c>
      <c r="J229" s="444">
        <f t="array" ref="J229">IFERROR(INDEX('Retirement Calculator'!J:J,MATCH('Isaac 401k'!N229,'Retirement Calculator'!A:A,0),0),0)</f>
        <v>7820.4732791855868</v>
      </c>
      <c r="K229" s="444">
        <f t="shared" ca="1" si="2"/>
        <v>7710.4371474169739</v>
      </c>
      <c r="L229" s="444">
        <f t="shared" ca="1" si="3"/>
        <v>1858215.3525274908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1858215.3525274908</v>
      </c>
      <c r="J230" s="444">
        <f t="array" ref="J230">IFERROR(INDEX('Retirement Calculator'!J:J,MATCH('Isaac 401k'!N230,'Retirement Calculator'!A:A,0),0),0)</f>
        <v>7820.4732791855868</v>
      </c>
      <c r="K230" s="444">
        <f t="shared" ca="1" si="2"/>
        <v>7709.9786635346036</v>
      </c>
      <c r="L230" s="444">
        <f t="shared" ca="1" si="3"/>
        <v>1858104.8579118398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1858104.8579118398</v>
      </c>
      <c r="J231" s="444">
        <f t="array" ref="J231">IFERROR(INDEX('Retirement Calculator'!J:J,MATCH('Isaac 401k'!N231,'Retirement Calculator'!A:A,0),0),0)</f>
        <v>7820.4732791855868</v>
      </c>
      <c r="K231" s="444">
        <f t="shared" ca="1" si="2"/>
        <v>7709.5182693027264</v>
      </c>
      <c r="L231" s="444">
        <f t="shared" ca="1" si="3"/>
        <v>1857993.902901957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1857993.902901957</v>
      </c>
      <c r="J232" s="444">
        <f t="array" ref="J232">IFERROR(INDEX('Retirement Calculator'!J:J,MATCH('Isaac 401k'!N232,'Retirement Calculator'!A:A,0),0),0)</f>
        <v>7820.4732791855868</v>
      </c>
      <c r="K232" s="444">
        <f t="shared" ca="1" si="2"/>
        <v>7709.0559567615473</v>
      </c>
      <c r="L232" s="444">
        <f t="shared" ca="1" si="3"/>
        <v>1857882.485579533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1857882.485579533</v>
      </c>
      <c r="J233" s="444">
        <f t="array" ref="J233">IFERROR(INDEX('Retirement Calculator'!J:J,MATCH('Isaac 401k'!N233,'Retirement Calculator'!A:A,0),0),0)</f>
        <v>7820.4732791855868</v>
      </c>
      <c r="K233" s="444">
        <f t="shared" ca="1" si="2"/>
        <v>7708.5917179181133</v>
      </c>
      <c r="L233" s="444">
        <f t="shared" ca="1" si="3"/>
        <v>1857770.6040182656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1857770.6040182656</v>
      </c>
      <c r="J234" s="444">
        <f t="array" ref="J234">IFERROR(INDEX('Retirement Calculator'!J:J,MATCH('Isaac 401k'!N234,'Retirement Calculator'!A:A,0),0),0)</f>
        <v>7820.4732791855868</v>
      </c>
      <c r="K234" s="444">
        <f t="shared" ca="1" si="2"/>
        <v>7708.1255447461663</v>
      </c>
      <c r="L234" s="444">
        <f t="shared" ca="1" si="3"/>
        <v>1857658.2562838262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1857658.2562838262</v>
      </c>
      <c r="J235" s="444">
        <f t="array" ref="J235">IFERROR(INDEX('Retirement Calculator'!J:J,MATCH('Isaac 401k'!N235,'Retirement Calculator'!A:A,0),0),0)</f>
        <v>7820.4732791855868</v>
      </c>
      <c r="K235" s="444">
        <f t="shared" ca="1" si="2"/>
        <v>7707.6574291860024</v>
      </c>
      <c r="L235" s="444">
        <f t="shared" ca="1" si="3"/>
        <v>1857545.4404338265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1857545.4404338265</v>
      </c>
      <c r="J236" s="444">
        <f t="array" ref="J236">IFERROR(INDEX('Retirement Calculator'!J:J,MATCH('Isaac 401k'!N236,'Retirement Calculator'!A:A,0),0),0)</f>
        <v>7820.4732791855868</v>
      </c>
      <c r="K236" s="444">
        <f t="shared" ca="1" si="2"/>
        <v>7707.1873631443359</v>
      </c>
      <c r="L236" s="444">
        <f t="shared" ca="1" si="3"/>
        <v>1857432.1545177852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1857432.1545177852</v>
      </c>
      <c r="J237" s="444">
        <f t="array" ref="J237">IFERROR(INDEX('Retirement Calculator'!J:J,MATCH('Isaac 401k'!N237,'Retirement Calculator'!A:A,0),0),0)</f>
        <v>7820.4732791855868</v>
      </c>
      <c r="K237" s="444">
        <f t="shared" ca="1" si="2"/>
        <v>7706.7153384941648</v>
      </c>
      <c r="L237" s="444">
        <f t="shared" ca="1" si="3"/>
        <v>1857318.3965770938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1857318.3965770938</v>
      </c>
      <c r="J238" s="444">
        <f t="array" ref="J238">IFERROR(INDEX('Retirement Calculator'!J:J,MATCH('Isaac 401k'!N238,'Retirement Calculator'!A:A,0),0),0)</f>
        <v>7820.4732791855868</v>
      </c>
      <c r="K238" s="444">
        <f t="shared" ca="1" si="2"/>
        <v>7706.2413470746169</v>
      </c>
      <c r="L238" s="444">
        <f t="shared" ca="1" si="3"/>
        <v>1857204.1646449827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1857204.1646449827</v>
      </c>
      <c r="J239" s="444">
        <f t="array" ref="J239">IFERROR(INDEX('Retirement Calculator'!J:J,MATCH('Isaac 401k'!N239,'Retirement Calculator'!A:A,0),0),0)</f>
        <v>7820.4732791855868</v>
      </c>
      <c r="K239" s="444">
        <f t="shared" ca="1" si="2"/>
        <v>7705.7653806908211</v>
      </c>
      <c r="L239" s="444">
        <f t="shared" ca="1" si="3"/>
        <v>1857089.4567464879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1857089.4567464879</v>
      </c>
      <c r="J240" s="444">
        <f t="array" ref="J240">IFERROR(INDEX('Retirement Calculator'!J:J,MATCH('Isaac 401k'!N240,'Retirement Calculator'!A:A,0),0),0)</f>
        <v>7820.4732791855868</v>
      </c>
      <c r="K240" s="444">
        <f t="shared" ca="1" si="2"/>
        <v>7705.2874311137593</v>
      </c>
      <c r="L240" s="444">
        <f t="shared" ca="1" si="3"/>
        <v>1856974.2708984159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1856974.2708984159</v>
      </c>
      <c r="J241" s="444">
        <f t="array" ref="J241">IFERROR(INDEX('Retirement Calculator'!J:J,MATCH('Isaac 401k'!N241,'Retirement Calculator'!A:A,0),0),0)</f>
        <v>7820.4732791855868</v>
      </c>
      <c r="K241" s="444">
        <f t="shared" ca="1" si="2"/>
        <v>7704.8074900801257</v>
      </c>
      <c r="L241" s="444">
        <f t="shared" ca="1" si="3"/>
        <v>1856858.6051093105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1856858.6051093105</v>
      </c>
      <c r="J242" s="444">
        <f t="array" ref="J242">IFERROR(INDEX('Retirement Calculator'!J:J,MATCH('Isaac 401k'!N242,'Retirement Calculator'!A:A,0),0),0)</f>
        <v>7820.4732791855868</v>
      </c>
      <c r="K242" s="444">
        <f t="shared" ca="1" si="2"/>
        <v>7704.3255492921871</v>
      </c>
      <c r="L242" s="444">
        <f t="shared" ca="1" si="3"/>
        <v>1856742.457379417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1856742.457379417</v>
      </c>
      <c r="J243" s="444">
        <f t="array" ref="J243">IFERROR(INDEX('Retirement Calculator'!J:J,MATCH('Isaac 401k'!N243,'Retirement Calculator'!A:A,0),0),0)</f>
        <v>7820.4732791855868</v>
      </c>
      <c r="K243" s="444">
        <f t="shared" ca="1" si="2"/>
        <v>7703.8416004176306</v>
      </c>
      <c r="L243" s="444">
        <f t="shared" ca="1" si="3"/>
        <v>1856625.8257006491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1856625.8257006491</v>
      </c>
      <c r="J244" s="444">
        <f t="array" ref="J244">IFERROR(INDEX('Retirement Calculator'!J:J,MATCH('Isaac 401k'!N244,'Retirement Calculator'!A:A,0),0),0)</f>
        <v>7820.4732791855868</v>
      </c>
      <c r="K244" s="444">
        <f t="shared" ca="1" si="2"/>
        <v>7703.3556350894314</v>
      </c>
      <c r="L244" s="444">
        <f t="shared" ca="1" si="3"/>
        <v>1856508.7080565528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1856508.7080565528</v>
      </c>
      <c r="J245" s="444">
        <f t="array" ref="J245">IFERROR(INDEX('Retirement Calculator'!J:J,MATCH('Isaac 401k'!N245,'Retirement Calculator'!A:A,0),0),0)</f>
        <v>7820.4732791855868</v>
      </c>
      <c r="K245" s="444">
        <f t="shared" ca="1" si="2"/>
        <v>7702.8676449056966</v>
      </c>
      <c r="L245" s="444">
        <f t="shared" ca="1" si="3"/>
        <v>1856391.102422273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1856391.102422273</v>
      </c>
      <c r="J246" s="444">
        <f t="array" ref="J246">IFERROR(INDEX('Retirement Calculator'!J:J,MATCH('Isaac 401k'!N246,'Retirement Calculator'!A:A,0),0),0)</f>
        <v>7820.4732791855868</v>
      </c>
      <c r="K246" s="444">
        <f t="shared" ca="1" si="2"/>
        <v>7702.3776214295312</v>
      </c>
      <c r="L246" s="444">
        <f t="shared" ca="1" si="3"/>
        <v>1856273.0067645169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1856273.0067645169</v>
      </c>
      <c r="J247" s="444">
        <f t="array" ref="J247">IFERROR(INDEX('Retirement Calculator'!J:J,MATCH('Isaac 401k'!N247,'Retirement Calculator'!A:A,0),0),0)</f>
        <v>7820.4732791855868</v>
      </c>
      <c r="K247" s="444">
        <f t="shared" ca="1" si="2"/>
        <v>7701.8855561888804</v>
      </c>
      <c r="L247" s="444">
        <f t="shared" ca="1" si="3"/>
        <v>1856154.4190415202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1856154.4190415202</v>
      </c>
      <c r="J248" s="444">
        <f t="array" ref="J248">IFERROR(INDEX('Retirement Calculator'!J:J,MATCH('Isaac 401k'!N248,'Retirement Calculator'!A:A,0),0),0)</f>
        <v>7820.4732791855868</v>
      </c>
      <c r="K248" s="444">
        <f t="shared" ca="1" si="2"/>
        <v>7701.3914406763943</v>
      </c>
      <c r="L248" s="444">
        <f t="shared" ca="1" si="3"/>
        <v>1856035.3372030109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1856035.3372030109</v>
      </c>
      <c r="J249" s="444">
        <f t="array" ref="J249">IFERROR(INDEX('Retirement Calculator'!J:J,MATCH('Isaac 401k'!N249,'Retirement Calculator'!A:A,0),0),0)</f>
        <v>7820.4732791855868</v>
      </c>
      <c r="K249" s="444">
        <f t="shared" ca="1" si="2"/>
        <v>7700.8952663492719</v>
      </c>
      <c r="L249" s="444">
        <f t="shared" ca="1" si="3"/>
        <v>1855915.7591901745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1855915.7591901745</v>
      </c>
      <c r="J250" s="444">
        <f t="array" ref="J250">IFERROR(INDEX('Retirement Calculator'!J:J,MATCH('Isaac 401k'!N250,'Retirement Calculator'!A:A,0),0),0)</f>
        <v>7820.4732791855868</v>
      </c>
      <c r="K250" s="444">
        <f t="shared" ca="1" si="2"/>
        <v>7700.3970246291192</v>
      </c>
      <c r="L250" s="444">
        <f t="shared" ca="1" si="3"/>
        <v>1855795.6829356181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1855795.6829356181</v>
      </c>
      <c r="J251" s="444">
        <f t="array" ref="J251">IFERROR(INDEX('Retirement Calculator'!J:J,MATCH('Isaac 401k'!N251,'Retirement Calculator'!A:A,0),0),0)</f>
        <v>7820.4732791855868</v>
      </c>
      <c r="K251" s="444">
        <f t="shared" ca="1" si="2"/>
        <v>7699.8967069018008</v>
      </c>
      <c r="L251" s="444">
        <f t="shared" ca="1" si="3"/>
        <v>1855675.1063633342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1855675.1063633342</v>
      </c>
      <c r="J252" s="444">
        <f t="array" ref="J252">IFERROR(INDEX('Retirement Calculator'!J:J,MATCH('Isaac 401k'!N252,'Retirement Calculator'!A:A,0),0),0)</f>
        <v>7820.4732791855868</v>
      </c>
      <c r="K252" s="444">
        <f t="shared" ca="1" si="2"/>
        <v>7699.3943045172846</v>
      </c>
      <c r="L252" s="444">
        <f t="shared" ca="1" si="3"/>
        <v>1855554.0273886658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1855554.0273886658</v>
      </c>
      <c r="J253" s="444">
        <f t="array" ref="J253">IFERROR(INDEX('Retirement Calculator'!J:J,MATCH('Isaac 401k'!N253,'Retirement Calculator'!A:A,0),0),0)</f>
        <v>7820.4732791855868</v>
      </c>
      <c r="K253" s="444">
        <f t="shared" ca="1" si="2"/>
        <v>7698.8898087895004</v>
      </c>
      <c r="L253" s="444">
        <f t="shared" ca="1" si="3"/>
        <v>1855432.4439182698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1855432.4439182698</v>
      </c>
      <c r="J254" s="444">
        <f t="array" ref="J254">IFERROR(INDEX('Retirement Calculator'!J:J,MATCH('Isaac 401k'!N254,'Retirement Calculator'!A:A,0),0),0)</f>
        <v>7820.4732791855868</v>
      </c>
      <c r="K254" s="444">
        <f t="shared" ca="1" si="2"/>
        <v>7698.383210996185</v>
      </c>
      <c r="L254" s="444">
        <f t="shared" ca="1" si="3"/>
        <v>1855310.3538500804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1855310.3538500804</v>
      </c>
      <c r="J255" s="444">
        <f t="array" ref="J255">IFERROR(INDEX('Retirement Calculator'!J:J,MATCH('Isaac 401k'!N255,'Retirement Calculator'!A:A,0),0),0)</f>
        <v>7820.4732791855868</v>
      </c>
      <c r="K255" s="444">
        <f t="shared" ca="1" si="2"/>
        <v>7697.8745023787269</v>
      </c>
      <c r="L255" s="444">
        <f t="shared" ca="1" si="3"/>
        <v>1855187.7550732736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1855187.7550732736</v>
      </c>
      <c r="J256" s="444">
        <f t="array" ref="J256">IFERROR(INDEX('Retirement Calculator'!J:J,MATCH('Isaac 401k'!N256,'Retirement Calculator'!A:A,0),0),0)</f>
        <v>7820.4732791855868</v>
      </c>
      <c r="K256" s="444">
        <f t="shared" ca="1" si="2"/>
        <v>7697.3636741420332</v>
      </c>
      <c r="L256" s="444">
        <f t="shared" ca="1" si="3"/>
        <v>1855064.6454682299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1855064.6454682299</v>
      </c>
      <c r="J257" s="444">
        <f t="array" ref="J257">IFERROR(INDEX('Retirement Calculator'!J:J,MATCH('Isaac 401k'!N257,'Retirement Calculator'!A:A,0),0),0)</f>
        <v>7820.4732791855868</v>
      </c>
      <c r="K257" s="444">
        <f t="shared" ca="1" si="2"/>
        <v>7696.850717454352</v>
      </c>
      <c r="L257" s="444">
        <f t="shared" ca="1" si="3"/>
        <v>1854941.0229064988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1854941.0229064988</v>
      </c>
      <c r="J258" s="444">
        <f t="array" ref="J258">IFERROR(INDEX('Retirement Calculator'!J:J,MATCH('Isaac 401k'!N258,'Retirement Calculator'!A:A,0),0),0)</f>
        <v>7820.4732791855868</v>
      </c>
      <c r="K258" s="444">
        <f t="shared" ca="1" si="2"/>
        <v>7696.3356234471394</v>
      </c>
      <c r="L258" s="444">
        <f t="shared" ca="1" si="3"/>
        <v>1854816.8852507602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1854816.8852507602</v>
      </c>
      <c r="J259" s="444">
        <f t="array" ref="J259">IFERROR(INDEX('Retirement Calculator'!J:J,MATCH('Isaac 401k'!N259,'Retirement Calculator'!A:A,0),0),0)</f>
        <v>7820.4732791855868</v>
      </c>
      <c r="K259" s="444">
        <f t="shared" ca="1" si="2"/>
        <v>7695.8183832148943</v>
      </c>
      <c r="L259" s="444">
        <f t="shared" ca="1" si="3"/>
        <v>1854692.2303547896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1854692.2303547896</v>
      </c>
      <c r="J260" s="444">
        <f t="array" ref="J260">IFERROR(INDEX('Retirement Calculator'!J:J,MATCH('Isaac 401k'!N260,'Retirement Calculator'!A:A,0),0),0)</f>
        <v>7820.4732791855868</v>
      </c>
      <c r="K260" s="444">
        <f t="shared" ca="1" si="2"/>
        <v>7695.2989878150165</v>
      </c>
      <c r="L260" s="444">
        <f t="shared" ca="1" si="3"/>
        <v>1854567.056063419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1854567.056063419</v>
      </c>
      <c r="J261" s="444">
        <f t="array" ref="J261">IFERROR(INDEX('Retirement Calculator'!J:J,MATCH('Isaac 401k'!N261,'Retirement Calculator'!A:A,0),0),0)</f>
        <v>7820.4732791855868</v>
      </c>
      <c r="K261" s="444">
        <f t="shared" ca="1" si="2"/>
        <v>7694.7774282676382</v>
      </c>
      <c r="L261" s="444">
        <f t="shared" ca="1" si="3"/>
        <v>1854441.3602125009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1854441.3602125009</v>
      </c>
      <c r="J262" s="444">
        <f t="array" ref="J262">IFERROR(INDEX('Retirement Calculator'!J:J,MATCH('Isaac 401k'!N262,'Retirement Calculator'!A:A,0),0),0)</f>
        <v>7820.4732791855868</v>
      </c>
      <c r="K262" s="444">
        <f t="shared" ca="1" si="2"/>
        <v>7694.2536955554797</v>
      </c>
      <c r="L262" s="444">
        <f t="shared" ca="1" si="3"/>
        <v>1854315.1406288708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1854315.1406288708</v>
      </c>
      <c r="J263" s="444">
        <f t="array" ref="J263">IFERROR(INDEX('Retirement Calculator'!J:J,MATCH('Isaac 401k'!N263,'Retirement Calculator'!A:A,0),0),0)</f>
        <v>7820.4732791855868</v>
      </c>
      <c r="K263" s="444">
        <f t="shared" ref="K263:K517" ca="1" si="27">IPMT(M263/12,1,12,-I263+J263,,0)</f>
        <v>7693.727780623688</v>
      </c>
      <c r="L263" s="444">
        <f t="shared" ref="L263:L517" ca="1" si="28">I263-J263+K263</f>
        <v>1854188.3951303088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1854188.3951303088</v>
      </c>
      <c r="J264" s="444">
        <f t="array" ref="J264">IFERROR(INDEX('Retirement Calculator'!J:J,MATCH('Isaac 401k'!N264,'Retirement Calculator'!A:A,0),0),0)</f>
        <v>7820.4732791855868</v>
      </c>
      <c r="K264" s="444">
        <f t="shared" ca="1" si="27"/>
        <v>7693.1996743796799</v>
      </c>
      <c r="L264" s="444">
        <f t="shared" ca="1" si="28"/>
        <v>1854061.121525503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1854061.121525503</v>
      </c>
      <c r="J265" s="444">
        <f t="array" ref="J265">IFERROR(INDEX('Retirement Calculator'!J:J,MATCH('Isaac 401k'!N265,'Retirement Calculator'!A:A,0),0),0)</f>
        <v>7820.4732791855868</v>
      </c>
      <c r="K265" s="444">
        <f t="shared" ca="1" si="27"/>
        <v>7692.669367692989</v>
      </c>
      <c r="L265" s="444">
        <f t="shared" ca="1" si="28"/>
        <v>1853933.3176140103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1853933.3176140103</v>
      </c>
      <c r="J266" s="444">
        <f t="array" ref="J266">IFERROR(INDEX('Retirement Calculator'!J:J,MATCH('Isaac 401k'!N266,'Retirement Calculator'!A:A,0),0),0)</f>
        <v>7820.4732791855868</v>
      </c>
      <c r="K266" s="444">
        <f t="shared" ca="1" si="27"/>
        <v>7692.1368513951029</v>
      </c>
      <c r="L266" s="444">
        <f t="shared" ca="1" si="28"/>
        <v>1853804.9811862197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1853804.9811862197</v>
      </c>
      <c r="J267" s="444">
        <f t="array" ref="J267">IFERROR(INDEX('Retirement Calculator'!J:J,MATCH('Isaac 401k'!N267,'Retirement Calculator'!A:A,0),0),0)</f>
        <v>7820.4732791855868</v>
      </c>
      <c r="K267" s="444">
        <f t="shared" ca="1" si="27"/>
        <v>7691.6021162793086</v>
      </c>
      <c r="L267" s="444">
        <f t="shared" ca="1" si="28"/>
        <v>1853676.1100233134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1853676.1100233134</v>
      </c>
      <c r="J268" s="444">
        <f t="array" ref="J268">IFERROR(INDEX('Retirement Calculator'!J:J,MATCH('Isaac 401k'!N268,'Retirement Calculator'!A:A,0),0),0)</f>
        <v>7820.4732791855868</v>
      </c>
      <c r="K268" s="444">
        <f t="shared" ca="1" si="27"/>
        <v>7691.0651531005324</v>
      </c>
      <c r="L268" s="444">
        <f t="shared" ca="1" si="28"/>
        <v>1853546.7018972284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1853546.7018972284</v>
      </c>
      <c r="J269" s="444">
        <f t="array" ref="J269">IFERROR(INDEX('Retirement Calculator'!J:J,MATCH('Isaac 401k'!N269,'Retirement Calculator'!A:A,0),0),0)</f>
        <v>7820.4732791855868</v>
      </c>
      <c r="K269" s="444">
        <f t="shared" ca="1" si="27"/>
        <v>7690.5259525751781</v>
      </c>
      <c r="L269" s="444">
        <f t="shared" ca="1" si="28"/>
        <v>1853416.754570618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1853416.754570618</v>
      </c>
      <c r="J270" s="444">
        <f t="array" ref="J270">IFERROR(INDEX('Retirement Calculator'!J:J,MATCH('Isaac 401k'!N270,'Retirement Calculator'!A:A,0),0),0)</f>
        <v>7820.4732791855868</v>
      </c>
      <c r="K270" s="444">
        <f t="shared" ca="1" si="27"/>
        <v>7689.9845053809686</v>
      </c>
      <c r="L270" s="444">
        <f t="shared" ca="1" si="28"/>
        <v>1853286.2657968134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1853286.2657968134</v>
      </c>
      <c r="J271" s="444">
        <f t="array" ref="J271">IFERROR(INDEX('Retirement Calculator'!J:J,MATCH('Isaac 401k'!N271,'Retirement Calculator'!A:A,0),0),0)</f>
        <v>7820.4732791855868</v>
      </c>
      <c r="K271" s="444">
        <f t="shared" ca="1" si="27"/>
        <v>7689.4408021567824</v>
      </c>
      <c r="L271" s="444">
        <f t="shared" ca="1" si="28"/>
        <v>1853155.2333197845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1853155.2333197845</v>
      </c>
      <c r="J272" s="444">
        <f t="array" ref="J272">IFERROR(INDEX('Retirement Calculator'!J:J,MATCH('Isaac 401k'!N272,'Retirement Calculator'!A:A,0),0),0)</f>
        <v>7820.4732791855868</v>
      </c>
      <c r="K272" s="444">
        <f t="shared" ca="1" si="27"/>
        <v>7688.8948335024961</v>
      </c>
      <c r="L272" s="444">
        <f t="shared" ca="1" si="28"/>
        <v>1853023.6548741015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1853023.6548741015</v>
      </c>
      <c r="J273" s="444">
        <f t="array" ref="J273">IFERROR(INDEX('Retirement Calculator'!J:J,MATCH('Isaac 401k'!N273,'Retirement Calculator'!A:A,0),0),0)</f>
        <v>7820.4732791855868</v>
      </c>
      <c r="K273" s="444">
        <f t="shared" ca="1" si="27"/>
        <v>7688.3465899788162</v>
      </c>
      <c r="L273" s="444">
        <f t="shared" ca="1" si="28"/>
        <v>1852891.5281848947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1852891.5281848947</v>
      </c>
      <c r="J274" s="444">
        <f t="array" ref="J274">IFERROR(INDEX('Retirement Calculator'!J:J,MATCH('Isaac 401k'!N274,'Retirement Calculator'!A:A,0),0),0)</f>
        <v>7820.4732791855868</v>
      </c>
      <c r="K274" s="444">
        <f t="shared" ca="1" si="27"/>
        <v>7687.7960621071225</v>
      </c>
      <c r="L274" s="444">
        <f t="shared" ca="1" si="28"/>
        <v>1852758.8509678163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1852758.8509678163</v>
      </c>
      <c r="J275" s="444">
        <f t="array" ref="J275">IFERROR(INDEX('Retirement Calculator'!J:J,MATCH('Isaac 401k'!N275,'Retirement Calculator'!A:A,0),0),0)</f>
        <v>7820.4732791855868</v>
      </c>
      <c r="K275" s="444">
        <f t="shared" ca="1" si="27"/>
        <v>7687.2432403692947</v>
      </c>
      <c r="L275" s="444">
        <f t="shared" ca="1" si="28"/>
        <v>1852625.620929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1852625.620929</v>
      </c>
      <c r="J276" s="444">
        <f t="array" ref="J276">IFERROR(INDEX('Retirement Calculator'!J:J,MATCH('Isaac 401k'!N276,'Retirement Calculator'!A:A,0),0),0)</f>
        <v>7820.4732791855868</v>
      </c>
      <c r="K276" s="444">
        <f t="shared" ca="1" si="27"/>
        <v>7686.6881152075612</v>
      </c>
      <c r="L276" s="444">
        <f t="shared" ca="1" si="28"/>
        <v>1852491.8357650219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1852491.8357650219</v>
      </c>
      <c r="J277" s="444">
        <f t="array" ref="J277">IFERROR(INDEX('Retirement Calculator'!J:J,MATCH('Isaac 401k'!N277,'Retirement Calculator'!A:A,0),0),0)</f>
        <v>7820.4732791855868</v>
      </c>
      <c r="K277" s="444">
        <f t="shared" ca="1" si="27"/>
        <v>7686.1306770243173</v>
      </c>
      <c r="L277" s="444">
        <f t="shared" ca="1" si="28"/>
        <v>1852357.4931628606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1852357.4931628606</v>
      </c>
      <c r="J278" s="444">
        <f t="array" ref="J278">IFERROR(INDEX('Retirement Calculator'!J:J,MATCH('Isaac 401k'!N278,'Retirement Calculator'!A:A,0),0),0)</f>
        <v>7820.4732791855868</v>
      </c>
      <c r="K278" s="444">
        <f t="shared" ca="1" si="27"/>
        <v>7685.5709161819786</v>
      </c>
      <c r="L278" s="444">
        <f t="shared" ca="1" si="28"/>
        <v>1852222.5907998569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1852222.5907998569</v>
      </c>
      <c r="J279" s="444">
        <f t="array" ref="J279">IFERROR(INDEX('Retirement Calculator'!J:J,MATCH('Isaac 401k'!N279,'Retirement Calculator'!A:A,0),0),0)</f>
        <v>7820.4732791855868</v>
      </c>
      <c r="K279" s="444">
        <f t="shared" ca="1" si="27"/>
        <v>7685.0088230027968</v>
      </c>
      <c r="L279" s="444">
        <f t="shared" ca="1" si="28"/>
        <v>1852087.126343674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1852087.126343674</v>
      </c>
      <c r="J280" s="444">
        <f t="array" ref="J280">IFERROR(INDEX('Retirement Calculator'!J:J,MATCH('Isaac 401k'!N280,'Retirement Calculator'!A:A,0),0),0)</f>
        <v>7820.4732791855868</v>
      </c>
      <c r="K280" s="444">
        <f t="shared" ca="1" si="27"/>
        <v>7684.4443877687017</v>
      </c>
      <c r="L280" s="444">
        <f t="shared" ca="1" si="28"/>
        <v>1851951.0974522571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1851951.0974522571</v>
      </c>
      <c r="J281" s="444">
        <f t="array" ref="J281">IFERROR(INDEX('Retirement Calculator'!J:J,MATCH('Isaac 401k'!N281,'Retirement Calculator'!A:A,0),0),0)</f>
        <v>7820.4732791855868</v>
      </c>
      <c r="K281" s="444">
        <f t="shared" ca="1" si="27"/>
        <v>7683.8776007211309</v>
      </c>
      <c r="L281" s="444">
        <f t="shared" ca="1" si="28"/>
        <v>1851814.5017737926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1851814.5017737926</v>
      </c>
      <c r="J282" s="444">
        <f t="array" ref="J282">IFERROR(INDEX('Retirement Calculator'!J:J,MATCH('Isaac 401k'!N282,'Retirement Calculator'!A:A,0),0),0)</f>
        <v>7820.4732791855868</v>
      </c>
      <c r="K282" s="444">
        <f t="shared" ca="1" si="27"/>
        <v>7683.3084520608609</v>
      </c>
      <c r="L282" s="444">
        <f t="shared" ca="1" si="28"/>
        <v>1851677.3369466679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1851677.3369466679</v>
      </c>
      <c r="J283" s="444">
        <f t="array" ref="J283">IFERROR(INDEX('Retirement Calculator'!J:J,MATCH('Isaac 401k'!N283,'Retirement Calculator'!A:A,0),0),0)</f>
        <v>7820.4732791855868</v>
      </c>
      <c r="K283" s="444">
        <f t="shared" ca="1" si="27"/>
        <v>7682.7369319478421</v>
      </c>
      <c r="L283" s="444">
        <f t="shared" ca="1" si="28"/>
        <v>1851539.60059943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1851539.60059943</v>
      </c>
      <c r="J284" s="444">
        <f t="array" ref="J284">IFERROR(INDEX('Retirement Calculator'!J:J,MATCH('Isaac 401k'!N284,'Retirement Calculator'!A:A,0),0),0)</f>
        <v>7820.4732791855868</v>
      </c>
      <c r="K284" s="444">
        <f t="shared" ca="1" si="27"/>
        <v>7682.1630305010185</v>
      </c>
      <c r="L284" s="444">
        <f t="shared" ca="1" si="28"/>
        <v>1851401.2903507454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1851401.2903507454</v>
      </c>
      <c r="J285" s="444">
        <f t="array" ref="J285">IFERROR(INDEX('Retirement Calculator'!J:J,MATCH('Isaac 401k'!N285,'Retirement Calculator'!A:A,0),0),0)</f>
        <v>7820.4732791855868</v>
      </c>
      <c r="K285" s="444">
        <f t="shared" ca="1" si="27"/>
        <v>7681.5867377981658</v>
      </c>
      <c r="L285" s="444">
        <f t="shared" ca="1" si="28"/>
        <v>1851262.4038093579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1851262.4038093579</v>
      </c>
      <c r="J286" s="444">
        <f t="array" ref="J286">IFERROR(INDEX('Retirement Calculator'!J:J,MATCH('Isaac 401k'!N286,'Retirement Calculator'!A:A,0),0),0)</f>
        <v>7820.4732791855868</v>
      </c>
      <c r="K286" s="444">
        <f t="shared" ca="1" si="27"/>
        <v>7681.0080438757177</v>
      </c>
      <c r="L286" s="444">
        <f t="shared" ca="1" si="28"/>
        <v>1851122.938574048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1851122.938574048</v>
      </c>
      <c r="J287" s="444">
        <f t="array" ref="J287">IFERROR(INDEX('Retirement Calculator'!J:J,MATCH('Isaac 401k'!N287,'Retirement Calculator'!A:A,0),0),0)</f>
        <v>7820.4732791855868</v>
      </c>
      <c r="K287" s="444">
        <f t="shared" ca="1" si="27"/>
        <v>7680.4269387285931</v>
      </c>
      <c r="L287" s="444">
        <f t="shared" ca="1" si="28"/>
        <v>1850982.8922335911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1850982.8922335911</v>
      </c>
      <c r="J288" s="444">
        <f t="array" ref="J288">IFERROR(INDEX('Retirement Calculator'!J:J,MATCH('Isaac 401k'!N288,'Retirement Calculator'!A:A,0),0),0)</f>
        <v>7820.4732791855868</v>
      </c>
      <c r="K288" s="444">
        <f t="shared" ca="1" si="27"/>
        <v>7679.8434123100224</v>
      </c>
      <c r="L288" s="444">
        <f t="shared" ca="1" si="28"/>
        <v>1850842.2623667156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1850842.2623667156</v>
      </c>
      <c r="J289" s="444">
        <f t="array" ref="J289">IFERROR(INDEX('Retirement Calculator'!J:J,MATCH('Isaac 401k'!N289,'Retirement Calculator'!A:A,0),0),0)</f>
        <v>7820.4732791855868</v>
      </c>
      <c r="K289" s="444">
        <f t="shared" ca="1" si="27"/>
        <v>7679.2574545313737</v>
      </c>
      <c r="L289" s="444">
        <f t="shared" ca="1" si="28"/>
        <v>1850701.0465420613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1850701.0465420613</v>
      </c>
      <c r="J290" s="444">
        <f t="array" ref="J290">IFERROR(INDEX('Retirement Calculator'!J:J,MATCH('Isaac 401k'!N290,'Retirement Calculator'!A:A,0),0),0)</f>
        <v>7820.4732791855868</v>
      </c>
      <c r="K290" s="444">
        <f t="shared" ca="1" si="27"/>
        <v>7678.6690552619821</v>
      </c>
      <c r="L290" s="444">
        <f t="shared" ca="1" si="28"/>
        <v>1850559.2423181375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1850559.2423181375</v>
      </c>
      <c r="J291" s="444">
        <f t="array" ref="J291">IFERROR(INDEX('Retirement Calculator'!J:J,MATCH('Isaac 401k'!N291,'Retirement Calculator'!A:A,0),0),0)</f>
        <v>7820.4732791855868</v>
      </c>
      <c r="K291" s="444">
        <f t="shared" ca="1" si="27"/>
        <v>7678.0782043289664</v>
      </c>
      <c r="L291" s="444">
        <f t="shared" ca="1" si="28"/>
        <v>1850416.8472432808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1850416.8472432808</v>
      </c>
      <c r="J292" s="444">
        <f t="array" ref="J292">IFERROR(INDEX('Retirement Calculator'!J:J,MATCH('Isaac 401k'!N292,'Retirement Calculator'!A:A,0),0),0)</f>
        <v>7820.4732791855868</v>
      </c>
      <c r="K292" s="444">
        <f t="shared" ca="1" si="27"/>
        <v>7677.4848915170633</v>
      </c>
      <c r="L292" s="444">
        <f t="shared" ca="1" si="28"/>
        <v>1850273.8588556123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1850273.8588556123</v>
      </c>
      <c r="J293" s="444">
        <f t="array" ref="J293">IFERROR(INDEX('Retirement Calculator'!J:J,MATCH('Isaac 401k'!N293,'Retirement Calculator'!A:A,0),0),0)</f>
        <v>7820.4732791855868</v>
      </c>
      <c r="K293" s="444">
        <f t="shared" ca="1" si="27"/>
        <v>7676.8891065684447</v>
      </c>
      <c r="L293" s="444">
        <f t="shared" ca="1" si="28"/>
        <v>1850130.2746829952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1850130.2746829952</v>
      </c>
      <c r="J294" s="444">
        <f t="array" ref="J294">IFERROR(INDEX('Retirement Calculator'!J:J,MATCH('Isaac 401k'!N294,'Retirement Calculator'!A:A,0),0),0)</f>
        <v>7820.4732791855868</v>
      </c>
      <c r="K294" s="444">
        <f t="shared" ca="1" si="27"/>
        <v>7676.2908391825395</v>
      </c>
      <c r="L294" s="444">
        <f t="shared" ca="1" si="28"/>
        <v>1849986.092242992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1849986.092242992</v>
      </c>
      <c r="J295" s="444">
        <f t="array" ref="J295">IFERROR(INDEX('Retirement Calculator'!J:J,MATCH('Isaac 401k'!N295,'Retirement Calculator'!A:A,0),0),0)</f>
        <v>7820.4732791855868</v>
      </c>
      <c r="K295" s="444">
        <f t="shared" ca="1" si="27"/>
        <v>7675.6900790158597</v>
      </c>
      <c r="L295" s="444">
        <f t="shared" ca="1" si="28"/>
        <v>1849841.3090428223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1849841.3090428223</v>
      </c>
      <c r="J296" s="444">
        <f t="array" ref="J296">IFERROR(INDEX('Retirement Calculator'!J:J,MATCH('Isaac 401k'!N296,'Retirement Calculator'!A:A,0),0),0)</f>
        <v>7820.4732791855868</v>
      </c>
      <c r="K296" s="444">
        <f t="shared" ca="1" si="27"/>
        <v>7675.0868156818187</v>
      </c>
      <c r="L296" s="444">
        <f t="shared" ca="1" si="28"/>
        <v>1849695.9225793185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1849695.9225793185</v>
      </c>
      <c r="J297" s="444">
        <f t="array" ref="J297">IFERROR(INDEX('Retirement Calculator'!J:J,MATCH('Isaac 401k'!N297,'Retirement Calculator'!A:A,0),0),0)</f>
        <v>7820.4732791855868</v>
      </c>
      <c r="K297" s="444">
        <f t="shared" ca="1" si="27"/>
        <v>7674.4810387505531</v>
      </c>
      <c r="L297" s="444">
        <f t="shared" ca="1" si="28"/>
        <v>1849549.9303388835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1849549.9303388835</v>
      </c>
      <c r="J298" s="444">
        <f t="array" ref="J298">IFERROR(INDEX('Retirement Calculator'!J:J,MATCH('Isaac 401k'!N298,'Retirement Calculator'!A:A,0),0),0)</f>
        <v>7820.4732791855868</v>
      </c>
      <c r="K298" s="444">
        <f t="shared" ca="1" si="27"/>
        <v>7673.8727377487421</v>
      </c>
      <c r="L298" s="444">
        <f t="shared" ca="1" si="28"/>
        <v>1849403.3297974467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1849403.3297974467</v>
      </c>
      <c r="J299" s="444">
        <f t="array" ref="J299">IFERROR(INDEX('Retirement Calculator'!J:J,MATCH('Isaac 401k'!N299,'Retirement Calculator'!A:A,0),0),0)</f>
        <v>7820.4732791855868</v>
      </c>
      <c r="K299" s="444">
        <f t="shared" ca="1" si="27"/>
        <v>7673.2619021594201</v>
      </c>
      <c r="L299" s="444">
        <f t="shared" ca="1" si="28"/>
        <v>1849256.1184204204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1849256.1184204204</v>
      </c>
      <c r="J300" s="444">
        <f t="array" ref="J300">IFERROR(INDEX('Retirement Calculator'!J:J,MATCH('Isaac 401k'!N300,'Retirement Calculator'!A:A,0),0),0)</f>
        <v>7820.4732791855868</v>
      </c>
      <c r="K300" s="444">
        <f t="shared" ca="1" si="27"/>
        <v>7672.6485214218119</v>
      </c>
      <c r="L300" s="444">
        <f t="shared" ca="1" si="28"/>
        <v>1849108.2936626566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1849108.2936626566</v>
      </c>
      <c r="J301" s="444">
        <f t="array" ref="J301">IFERROR(INDEX('Retirement Calculator'!J:J,MATCH('Isaac 401k'!N301,'Retirement Calculator'!A:A,0),0),0)</f>
        <v>7820.4732791855868</v>
      </c>
      <c r="K301" s="444">
        <f t="shared" ca="1" si="27"/>
        <v>7672.0325849311303</v>
      </c>
      <c r="L301" s="444">
        <f t="shared" ca="1" si="28"/>
        <v>1848959.8529684022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1848959.8529684022</v>
      </c>
      <c r="J302" s="444">
        <f t="array" ref="J302">IFERROR(INDEX('Retirement Calculator'!J:J,MATCH('Isaac 401k'!N302,'Retirement Calculator'!A:A,0),0),0)</f>
        <v>7820.4732791855868</v>
      </c>
      <c r="K302" s="444">
        <f t="shared" ca="1" si="27"/>
        <v>7671.4140820384027</v>
      </c>
      <c r="L302" s="444">
        <f t="shared" ca="1" si="28"/>
        <v>1848810.7937712551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1848810.7937712551</v>
      </c>
      <c r="J303" s="444">
        <f t="array" ref="J303">IFERROR(INDEX('Retirement Calculator'!J:J,MATCH('Isaac 401k'!N303,'Retirement Calculator'!A:A,0),0),0)</f>
        <v>7820.4732791855868</v>
      </c>
      <c r="K303" s="444">
        <f t="shared" ca="1" si="27"/>
        <v>7670.793002050289</v>
      </c>
      <c r="L303" s="444">
        <f t="shared" ca="1" si="28"/>
        <v>1848661.1134941198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1848661.1134941198</v>
      </c>
      <c r="J304" s="444">
        <f t="array" ref="J304">IFERROR(INDEX('Retirement Calculator'!J:J,MATCH('Isaac 401k'!N304,'Retirement Calculator'!A:A,0),0),0)</f>
        <v>7820.4732791855868</v>
      </c>
      <c r="K304" s="444">
        <f t="shared" ca="1" si="27"/>
        <v>7670.1693342288927</v>
      </c>
      <c r="L304" s="444">
        <f t="shared" ca="1" si="28"/>
        <v>1848510.8095491631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1848510.8095491631</v>
      </c>
      <c r="J305" s="444">
        <f t="array" ref="J305">IFERROR(INDEX('Retirement Calculator'!J:J,MATCH('Isaac 401k'!N305,'Retirement Calculator'!A:A,0),0),0)</f>
        <v>7820.4732791855868</v>
      </c>
      <c r="K305" s="444">
        <f t="shared" ca="1" si="27"/>
        <v>7669.5430677915738</v>
      </c>
      <c r="L305" s="444">
        <f t="shared" ca="1" si="28"/>
        <v>1848359.879337769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1848359.879337769</v>
      </c>
      <c r="J306" s="444">
        <f t="array" ref="J306">IFERROR(INDEX('Retirement Calculator'!J:J,MATCH('Isaac 401k'!N306,'Retirement Calculator'!A:A,0),0),0)</f>
        <v>7820.4732791855868</v>
      </c>
      <c r="K306" s="444">
        <f t="shared" ca="1" si="27"/>
        <v>7668.9141919107642</v>
      </c>
      <c r="L306" s="444">
        <f t="shared" ca="1" si="28"/>
        <v>1848208.3202504942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1848208.3202504942</v>
      </c>
      <c r="J307" s="444">
        <f t="array" ref="J307">IFERROR(INDEX('Retirement Calculator'!J:J,MATCH('Isaac 401k'!N307,'Retirement Calculator'!A:A,0),0),0)</f>
        <v>7820.4732791855868</v>
      </c>
      <c r="K307" s="444">
        <f t="shared" ca="1" si="27"/>
        <v>7668.2826957137868</v>
      </c>
      <c r="L307" s="444">
        <f t="shared" ca="1" si="28"/>
        <v>1848056.1296670223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1848056.1296670223</v>
      </c>
      <c r="J308" s="444">
        <f t="array" ref="J308">IFERROR(INDEX('Retirement Calculator'!J:J,MATCH('Isaac 401k'!N308,'Retirement Calculator'!A:A,0),0),0)</f>
        <v>7820.4732791855868</v>
      </c>
      <c r="K308" s="444">
        <f t="shared" ca="1" si="27"/>
        <v>7667.6485682826524</v>
      </c>
      <c r="L308" s="444">
        <f t="shared" ca="1" si="28"/>
        <v>1847903.3049561193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1847903.3049561193</v>
      </c>
      <c r="J309" s="444">
        <f t="array" ref="J309">IFERROR(INDEX('Retirement Calculator'!J:J,MATCH('Isaac 401k'!N309,'Retirement Calculator'!A:A,0),0),0)</f>
        <v>7820.4732791855868</v>
      </c>
      <c r="K309" s="444">
        <f t="shared" ca="1" si="27"/>
        <v>7667.0117986538889</v>
      </c>
      <c r="L309" s="444">
        <f t="shared" ca="1" si="28"/>
        <v>1847749.8434755877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1847749.8434755877</v>
      </c>
      <c r="J310" s="444">
        <f t="array" ref="J310">IFERROR(INDEX('Retirement Calculator'!J:J,MATCH('Isaac 401k'!N310,'Retirement Calculator'!A:A,0),0),0)</f>
        <v>7820.4732791855868</v>
      </c>
      <c r="K310" s="444">
        <f t="shared" ca="1" si="27"/>
        <v>7666.3723758183414</v>
      </c>
      <c r="L310" s="444">
        <f t="shared" ca="1" si="28"/>
        <v>1847595.7425722205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1847595.7425722205</v>
      </c>
      <c r="J311" s="444">
        <f t="array" ref="J311">IFERROR(INDEX('Retirement Calculator'!J:J,MATCH('Isaac 401k'!N311,'Retirement Calculator'!A:A,0),0),0)</f>
        <v>7820.4732791855868</v>
      </c>
      <c r="K311" s="444">
        <f t="shared" ca="1" si="27"/>
        <v>7665.7302887209798</v>
      </c>
      <c r="L311" s="444">
        <f t="shared" ca="1" si="28"/>
        <v>1847440.9995817558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1847440.9995817558</v>
      </c>
      <c r="J312" s="444">
        <f t="array" ref="J312">IFERROR(INDEX('Retirement Calculator'!J:J,MATCH('Isaac 401k'!N312,'Retirement Calculator'!A:A,0),0),0)</f>
        <v>7820.4732791855868</v>
      </c>
      <c r="K312" s="444">
        <f t="shared" ca="1" si="27"/>
        <v>7665.0855262607092</v>
      </c>
      <c r="L312" s="444">
        <f t="shared" ca="1" si="28"/>
        <v>1847285.611828831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1847285.611828831</v>
      </c>
      <c r="J313" s="444">
        <f t="array" ref="J313">IFERROR(INDEX('Retirement Calculator'!J:J,MATCH('Isaac 401k'!N313,'Retirement Calculator'!A:A,0),0),0)</f>
        <v>7820.4732791855868</v>
      </c>
      <c r="K313" s="444">
        <f t="shared" ca="1" si="27"/>
        <v>7664.4380772901895</v>
      </c>
      <c r="L313" s="444">
        <f t="shared" ca="1" si="28"/>
        <v>1847129.5766269355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1847129.5766269355</v>
      </c>
      <c r="J314" s="444">
        <f t="array" ref="J314">IFERROR(INDEX('Retirement Calculator'!J:J,MATCH('Isaac 401k'!N314,'Retirement Calculator'!A:A,0),0),0)</f>
        <v>7820.4732791855868</v>
      </c>
      <c r="K314" s="444">
        <f t="shared" ca="1" si="27"/>
        <v>7663.7879306156246</v>
      </c>
      <c r="L314" s="444">
        <f t="shared" ca="1" si="28"/>
        <v>1846972.8912783656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1846972.8912783656</v>
      </c>
      <c r="J315" s="444">
        <f t="array" ref="J315">IFERROR(INDEX('Retirement Calculator'!J:J,MATCH('Isaac 401k'!N315,'Retirement Calculator'!A:A,0),0),0)</f>
        <v>7820.4732791855868</v>
      </c>
      <c r="K315" s="444">
        <f t="shared" ca="1" si="27"/>
        <v>7663.1350749965832</v>
      </c>
      <c r="L315" s="444">
        <f t="shared" ca="1" si="28"/>
        <v>1846815.5530741767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1846815.5530741767</v>
      </c>
      <c r="J316" s="444">
        <f t="array" ref="J316">IFERROR(INDEX('Retirement Calculator'!J:J,MATCH('Isaac 401k'!N316,'Retirement Calculator'!A:A,0),0),0)</f>
        <v>7820.4732791855868</v>
      </c>
      <c r="K316" s="444">
        <f t="shared" ca="1" si="27"/>
        <v>7662.4794991457957</v>
      </c>
      <c r="L316" s="444">
        <f t="shared" ca="1" si="28"/>
        <v>1846657.5592941369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1846657.5592941369</v>
      </c>
      <c r="J317" s="444">
        <f t="array" ref="J317">IFERROR(INDEX('Retirement Calculator'!J:J,MATCH('Isaac 401k'!N317,'Retirement Calculator'!A:A,0),0),0)</f>
        <v>7820.4732791855868</v>
      </c>
      <c r="K317" s="444">
        <f t="shared" ca="1" si="27"/>
        <v>7661.8211917289636</v>
      </c>
      <c r="L317" s="444">
        <f t="shared" ca="1" si="28"/>
        <v>1846498.9072066804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1846498.9072066804</v>
      </c>
      <c r="J318" s="444">
        <f t="array" ref="J318">IFERROR(INDEX('Retirement Calculator'!J:J,MATCH('Isaac 401k'!N318,'Retirement Calculator'!A:A,0),0),0)</f>
        <v>7820.4732791855868</v>
      </c>
      <c r="K318" s="444">
        <f t="shared" ca="1" si="27"/>
        <v>7661.1601413645603</v>
      </c>
      <c r="L318" s="444">
        <f t="shared" ca="1" si="28"/>
        <v>1846339.5940688595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1846339.5940688595</v>
      </c>
      <c r="J319" s="444">
        <f t="array" ref="J319">IFERROR(INDEX('Retirement Calculator'!J:J,MATCH('Isaac 401k'!N319,'Retirement Calculator'!A:A,0),0),0)</f>
        <v>7820.4732791855868</v>
      </c>
      <c r="K319" s="444">
        <f t="shared" ca="1" si="27"/>
        <v>7660.4963366236407</v>
      </c>
      <c r="L319" s="444">
        <f t="shared" ca="1" si="28"/>
        <v>1846179.6171262974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1846179.6171262974</v>
      </c>
      <c r="J320" s="444">
        <f t="array" ref="J320">IFERROR(INDEX('Retirement Calculator'!J:J,MATCH('Isaac 401k'!N320,'Retirement Calculator'!A:A,0),0),0)</f>
        <v>7820.4732791855868</v>
      </c>
      <c r="K320" s="444">
        <f t="shared" ca="1" si="27"/>
        <v>7659.8297660296339</v>
      </c>
      <c r="L320" s="444">
        <f t="shared" ca="1" si="28"/>
        <v>1846018.9736131416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1846018.9736131416</v>
      </c>
      <c r="J321" s="444">
        <f t="array" ref="J321">IFERROR(INDEX('Retirement Calculator'!J:J,MATCH('Isaac 401k'!N321,'Retirement Calculator'!A:A,0),0),0)</f>
        <v>7820.4732791855868</v>
      </c>
      <c r="K321" s="444">
        <f t="shared" ca="1" si="27"/>
        <v>7659.1604180581508</v>
      </c>
      <c r="L321" s="444">
        <f t="shared" ca="1" si="28"/>
        <v>1845857.660752014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1845857.660752014</v>
      </c>
      <c r="J322" s="444">
        <f t="array" ref="J322">IFERROR(INDEX('Retirement Calculator'!J:J,MATCH('Isaac 401k'!N322,'Retirement Calculator'!A:A,0),0),0)</f>
        <v>7820.4732791855868</v>
      </c>
      <c r="K322" s="444">
        <f t="shared" ca="1" si="27"/>
        <v>7658.4882811367852</v>
      </c>
      <c r="L322" s="444">
        <f t="shared" ca="1" si="28"/>
        <v>1845695.6757539653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1845695.6757539653</v>
      </c>
      <c r="J323" s="444">
        <f t="array" ref="J323">IFERROR(INDEX('Retirement Calculator'!J:J,MATCH('Isaac 401k'!N323,'Retirement Calculator'!A:A,0),0),0)</f>
        <v>7820.4732791855868</v>
      </c>
      <c r="K323" s="444">
        <f t="shared" ca="1" si="27"/>
        <v>7657.8133436449152</v>
      </c>
      <c r="L323" s="444">
        <f t="shared" ca="1" si="28"/>
        <v>1845533.0158184245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1845533.0158184245</v>
      </c>
      <c r="J324" s="444">
        <f t="array" ref="J324">IFERROR(INDEX('Retirement Calculator'!J:J,MATCH('Isaac 401k'!N324,'Retirement Calculator'!A:A,0),0),0)</f>
        <v>7820.4732791855868</v>
      </c>
      <c r="K324" s="444">
        <f t="shared" ca="1" si="27"/>
        <v>7657.1355939134955</v>
      </c>
      <c r="L324" s="444">
        <f t="shared" ca="1" si="28"/>
        <v>1845369.6781331524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1845369.6781331524</v>
      </c>
      <c r="J325" s="444">
        <f t="array" ref="J325">IFERROR(INDEX('Retirement Calculator'!J:J,MATCH('Isaac 401k'!N325,'Retirement Calculator'!A:A,0),0),0)</f>
        <v>7820.4732791855868</v>
      </c>
      <c r="K325" s="444">
        <f t="shared" ca="1" si="27"/>
        <v>7656.455020224862</v>
      </c>
      <c r="L325" s="444">
        <f t="shared" ca="1" si="28"/>
        <v>1845205.6598741917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1845205.6598741917</v>
      </c>
      <c r="J326" s="444">
        <f t="array" ref="J326">IFERROR(INDEX('Retirement Calculator'!J:J,MATCH('Isaac 401k'!N326,'Retirement Calculator'!A:A,0),0),0)</f>
        <v>7820.4732791855868</v>
      </c>
      <c r="K326" s="444">
        <f t="shared" ca="1" si="27"/>
        <v>7655.7716108125251</v>
      </c>
      <c r="L326" s="444">
        <f t="shared" ca="1" si="28"/>
        <v>1845040.9582058187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1845040.9582058187</v>
      </c>
      <c r="J327" s="444">
        <f t="array" ref="J327">IFERROR(INDEX('Retirement Calculator'!J:J,MATCH('Isaac 401k'!N327,'Retirement Calculator'!A:A,0),0),0)</f>
        <v>7820.4732791855868</v>
      </c>
      <c r="K327" s="444">
        <f t="shared" ca="1" si="27"/>
        <v>7655.0853538609717</v>
      </c>
      <c r="L327" s="444">
        <f t="shared" ca="1" si="28"/>
        <v>1844875.5702804939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1844875.5702804939</v>
      </c>
      <c r="J328" s="444">
        <f t="array" ref="J328">IFERROR(INDEX('Retirement Calculator'!J:J,MATCH('Isaac 401k'!N328,'Retirement Calculator'!A:A,0),0),0)</f>
        <v>7820.4732791855868</v>
      </c>
      <c r="K328" s="444">
        <f t="shared" ca="1" si="27"/>
        <v>7654.3962375054525</v>
      </c>
      <c r="L328" s="444">
        <f t="shared" ca="1" si="28"/>
        <v>1844709.4932388137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1844709.4932388137</v>
      </c>
      <c r="J329" s="444">
        <f t="array" ref="J329">IFERROR(INDEX('Retirement Calculator'!J:J,MATCH('Isaac 401k'!N329,'Retirement Calculator'!A:A,0),0),0)</f>
        <v>7820.4732791855868</v>
      </c>
      <c r="K329" s="444">
        <f t="shared" ca="1" si="27"/>
        <v>7653.7042498317833</v>
      </c>
      <c r="L329" s="444">
        <f t="shared" ca="1" si="28"/>
        <v>1844542.72420946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1844542.72420946</v>
      </c>
      <c r="J330" s="444">
        <f t="array" ref="J330">IFERROR(INDEX('Retirement Calculator'!J:J,MATCH('Isaac 401k'!N330,'Retirement Calculator'!A:A,0),0),0)</f>
        <v>7820.4732791855868</v>
      </c>
      <c r="K330" s="444">
        <f t="shared" ca="1" si="27"/>
        <v>7653.0093788761424</v>
      </c>
      <c r="L330" s="444">
        <f t="shared" ca="1" si="28"/>
        <v>1844375.2603091504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1844375.2603091504</v>
      </c>
      <c r="J331" s="444">
        <f t="array" ref="J331">IFERROR(INDEX('Retirement Calculator'!J:J,MATCH('Isaac 401k'!N331,'Retirement Calculator'!A:A,0),0),0)</f>
        <v>7820.4732791855868</v>
      </c>
      <c r="K331" s="444">
        <f t="shared" ca="1" si="27"/>
        <v>7652.3116126248533</v>
      </c>
      <c r="L331" s="444">
        <f t="shared" ca="1" si="28"/>
        <v>1844207.0986425898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1844207.0986425898</v>
      </c>
      <c r="J332" s="444">
        <f t="array" ref="J332">IFERROR(INDEX('Retirement Calculator'!J:J,MATCH('Isaac 401k'!N332,'Retirement Calculator'!A:A,0),0),0)</f>
        <v>7820.4732791855868</v>
      </c>
      <c r="K332" s="444">
        <f t="shared" ca="1" si="27"/>
        <v>7651.6109390141846</v>
      </c>
      <c r="L332" s="444">
        <f t="shared" ca="1" si="28"/>
        <v>1844038.2363024184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1844038.2363024184</v>
      </c>
      <c r="J333" s="444">
        <f t="array" ref="J333">IFERROR(INDEX('Retirement Calculator'!J:J,MATCH('Isaac 401k'!N333,'Retirement Calculator'!A:A,0),0),0)</f>
        <v>7820.4732791855868</v>
      </c>
      <c r="K333" s="444">
        <f t="shared" ca="1" si="27"/>
        <v>7650.9073459301362</v>
      </c>
      <c r="L333" s="444">
        <f t="shared" ca="1" si="28"/>
        <v>1843868.6703691629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1843868.6703691629</v>
      </c>
      <c r="J334" s="444">
        <f t="array" ref="J334">IFERROR(INDEX('Retirement Calculator'!J:J,MATCH('Isaac 401k'!N334,'Retirement Calculator'!A:A,0),0),0)</f>
        <v>7820.4732791855868</v>
      </c>
      <c r="K334" s="444">
        <f t="shared" ca="1" si="27"/>
        <v>7650.2008212082392</v>
      </c>
      <c r="L334" s="444">
        <f t="shared" ca="1" si="28"/>
        <v>1843698.3979111856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1843698.3979111856</v>
      </c>
      <c r="J335" s="444">
        <f t="array" ref="J335">IFERROR(INDEX('Retirement Calculator'!J:J,MATCH('Isaac 401k'!N335,'Retirement Calculator'!A:A,0),0),0)</f>
        <v>7820.4732791855868</v>
      </c>
      <c r="K335" s="444">
        <f t="shared" ca="1" si="27"/>
        <v>7649.491352633333</v>
      </c>
      <c r="L335" s="444">
        <f t="shared" ca="1" si="28"/>
        <v>1843527.4159846334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1843527.4159846334</v>
      </c>
      <c r="J336" s="444">
        <f t="array" ref="J336">IFERROR(INDEX('Retirement Calculator'!J:J,MATCH('Isaac 401k'!N336,'Retirement Calculator'!A:A,0),0),0)</f>
        <v>7820.4732791855868</v>
      </c>
      <c r="K336" s="444">
        <f t="shared" ca="1" si="27"/>
        <v>7648.7789279393655</v>
      </c>
      <c r="L336" s="444">
        <f t="shared" ca="1" si="28"/>
        <v>1843355.7216333873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1843355.7216333873</v>
      </c>
      <c r="J337" s="444">
        <f t="array" ref="J337">IFERROR(INDEX('Retirement Calculator'!J:J,MATCH('Isaac 401k'!N337,'Retirement Calculator'!A:A,0),0),0)</f>
        <v>7820.4732791855868</v>
      </c>
      <c r="K337" s="444">
        <f t="shared" ca="1" si="27"/>
        <v>7648.0635348091737</v>
      </c>
      <c r="L337" s="444">
        <f t="shared" ca="1" si="28"/>
        <v>1843183.3118890109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1843183.3118890109</v>
      </c>
      <c r="J338" s="444">
        <f t="array" ref="J338">IFERROR(INDEX('Retirement Calculator'!J:J,MATCH('Isaac 401k'!N338,'Retirement Calculator'!A:A,0),0),0)</f>
        <v>7820.4732791855868</v>
      </c>
      <c r="K338" s="444">
        <f t="shared" ca="1" si="27"/>
        <v>7647.3451608742726</v>
      </c>
      <c r="L338" s="444">
        <f t="shared" ca="1" si="28"/>
        <v>1843010.1837706997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1843010.1837706997</v>
      </c>
      <c r="J339" s="444">
        <f t="array" ref="J339">IFERROR(INDEX('Retirement Calculator'!J:J,MATCH('Isaac 401k'!N339,'Retirement Calculator'!A:A,0),0),0)</f>
        <v>7820.4732791855868</v>
      </c>
      <c r="K339" s="444">
        <f t="shared" ca="1" si="27"/>
        <v>7646.6237937146416</v>
      </c>
      <c r="L339" s="444">
        <f t="shared" ca="1" si="28"/>
        <v>1842836.3342852287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1842836.3342852287</v>
      </c>
      <c r="J340" s="444">
        <f t="array" ref="J340">IFERROR(INDEX('Retirement Calculator'!J:J,MATCH('Isaac 401k'!N340,'Retirement Calculator'!A:A,0),0),0)</f>
        <v>7820.4732791855868</v>
      </c>
      <c r="K340" s="444">
        <f t="shared" ca="1" si="27"/>
        <v>7645.8994208585118</v>
      </c>
      <c r="L340" s="444">
        <f t="shared" ca="1" si="28"/>
        <v>1842661.7604269017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1842661.7604269017</v>
      </c>
      <c r="J341" s="444">
        <f t="array" ref="J341">IFERROR(INDEX('Retirement Calculator'!J:J,MATCH('Isaac 401k'!N341,'Retirement Calculator'!A:A,0),0),0)</f>
        <v>7820.4732791855868</v>
      </c>
      <c r="K341" s="444">
        <f t="shared" ca="1" si="27"/>
        <v>7645.1720297821503</v>
      </c>
      <c r="L341" s="444">
        <f t="shared" ca="1" si="28"/>
        <v>1842486.4591774982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1842486.4591774982</v>
      </c>
      <c r="J342" s="444">
        <f t="array" ref="J342">IFERROR(INDEX('Retirement Calculator'!J:J,MATCH('Isaac 401k'!N342,'Retirement Calculator'!A:A,0),0),0)</f>
        <v>7820.4732791855868</v>
      </c>
      <c r="K342" s="444">
        <f t="shared" ca="1" si="27"/>
        <v>7644.4416079096363</v>
      </c>
      <c r="L342" s="444">
        <f t="shared" ca="1" si="28"/>
        <v>1842310.4275062224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1842310.4275062224</v>
      </c>
      <c r="J343" s="444">
        <f t="array" ref="J343">IFERROR(INDEX('Retirement Calculator'!J:J,MATCH('Isaac 401k'!N343,'Retirement Calculator'!A:A,0),0),0)</f>
        <v>7820.4732791855868</v>
      </c>
      <c r="K343" s="444">
        <f t="shared" ca="1" si="27"/>
        <v>7643.7081426126542</v>
      </c>
      <c r="L343" s="444">
        <f t="shared" ca="1" si="28"/>
        <v>1842133.6623696494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1842133.6623696494</v>
      </c>
      <c r="J344" s="444">
        <f t="array" ref="J344">IFERROR(INDEX('Retirement Calculator'!J:J,MATCH('Isaac 401k'!N344,'Retirement Calculator'!A:A,0),0),0)</f>
        <v>7820.4732791855868</v>
      </c>
      <c r="K344" s="444">
        <f t="shared" ca="1" si="27"/>
        <v>7642.9716212102658</v>
      </c>
      <c r="L344" s="444">
        <f t="shared" ca="1" si="28"/>
        <v>1841956.160711674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1841956.160711674</v>
      </c>
      <c r="J345" s="444">
        <f t="array" ref="J345">IFERROR(INDEX('Retirement Calculator'!J:J,MATCH('Isaac 401k'!N345,'Retirement Calculator'!A:A,0),0),0)</f>
        <v>7820.4732791855868</v>
      </c>
      <c r="K345" s="444">
        <f t="shared" ca="1" si="27"/>
        <v>7642.2320309687029</v>
      </c>
      <c r="L345" s="444">
        <f t="shared" ca="1" si="28"/>
        <v>1841777.9194634571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1841777.9194634571</v>
      </c>
      <c r="J346" s="444">
        <f t="array" ref="J346">IFERROR(INDEX('Retirement Calculator'!J:J,MATCH('Isaac 401k'!N346,'Retirement Calculator'!A:A,0),0),0)</f>
        <v>7820.4732791855868</v>
      </c>
      <c r="K346" s="444">
        <f t="shared" ca="1" si="27"/>
        <v>7641.4893591011314</v>
      </c>
      <c r="L346" s="444">
        <f t="shared" ca="1" si="28"/>
        <v>1841598.9355433725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1841598.9355433725</v>
      </c>
      <c r="J347" s="444">
        <f t="array" ref="J347">IFERROR(INDEX('Retirement Calculator'!J:J,MATCH('Isaac 401k'!N347,'Retirement Calculator'!A:A,0),0),0)</f>
        <v>7820.4732791855868</v>
      </c>
      <c r="K347" s="444">
        <f t="shared" ca="1" si="27"/>
        <v>7640.743592767446</v>
      </c>
      <c r="L347" s="444">
        <f t="shared" ca="1" si="28"/>
        <v>1841419.2058569544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1841419.2058569544</v>
      </c>
      <c r="J348" s="444">
        <f t="array" ref="J348">IFERROR(INDEX('Retirement Calculator'!J:J,MATCH('Isaac 401k'!N348,'Retirement Calculator'!A:A,0),0),0)</f>
        <v>7820.4732791855868</v>
      </c>
      <c r="K348" s="444">
        <f t="shared" ca="1" si="27"/>
        <v>7639.9947190740359</v>
      </c>
      <c r="L348" s="444">
        <f t="shared" ca="1" si="28"/>
        <v>1841238.727296843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1841238.727296843</v>
      </c>
      <c r="J349" s="444">
        <f t="array" ref="J349">IFERROR(INDEX('Retirement Calculator'!J:J,MATCH('Isaac 401k'!N349,'Retirement Calculator'!A:A,0),0),0)</f>
        <v>7820.4732791855868</v>
      </c>
      <c r="K349" s="444">
        <f t="shared" ca="1" si="27"/>
        <v>7639.2427250735736</v>
      </c>
      <c r="L349" s="444">
        <f t="shared" ca="1" si="28"/>
        <v>1841057.496742731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1841057.496742731</v>
      </c>
      <c r="J350" s="444">
        <f t="array" ref="J350">IFERROR(INDEX('Retirement Calculator'!J:J,MATCH('Isaac 401k'!N350,'Retirement Calculator'!A:A,0),0),0)</f>
        <v>7820.4732791855868</v>
      </c>
      <c r="K350" s="444">
        <f t="shared" ca="1" si="27"/>
        <v>7638.4875977647725</v>
      </c>
      <c r="L350" s="444">
        <f t="shared" ca="1" si="28"/>
        <v>1840875.5110613101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1840875.5110613101</v>
      </c>
      <c r="J351" s="444">
        <f t="array" ref="J351">IFERROR(INDEX('Retirement Calculator'!J:J,MATCH('Isaac 401k'!N351,'Retirement Calculator'!A:A,0),0),0)</f>
        <v>7820.4732791855868</v>
      </c>
      <c r="K351" s="444">
        <f t="shared" ca="1" si="27"/>
        <v>7637.7293240921854</v>
      </c>
      <c r="L351" s="444">
        <f t="shared" ca="1" si="28"/>
        <v>1840692.7671062166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1840692.7671062166</v>
      </c>
      <c r="J352" s="444">
        <f t="array" ref="J352">IFERROR(INDEX('Retirement Calculator'!J:J,MATCH('Isaac 401k'!N352,'Retirement Calculator'!A:A,0),0),0)</f>
        <v>7820.4732791855868</v>
      </c>
      <c r="K352" s="444">
        <f t="shared" ca="1" si="27"/>
        <v>7636.9678909459626</v>
      </c>
      <c r="L352" s="444">
        <f t="shared" ca="1" si="28"/>
        <v>1840509.261717977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1840509.261717977</v>
      </c>
      <c r="J353" s="444">
        <f t="array" ref="J353">IFERROR(INDEX('Retirement Calculator'!J:J,MATCH('Isaac 401k'!N353,'Retirement Calculator'!A:A,0),0),0)</f>
        <v>7820.4732791855868</v>
      </c>
      <c r="K353" s="444">
        <f t="shared" ca="1" si="27"/>
        <v>7636.2032851616304</v>
      </c>
      <c r="L353" s="444">
        <f t="shared" ca="1" si="28"/>
        <v>1840324.991723953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1840324.991723953</v>
      </c>
      <c r="J354" s="444">
        <f t="array" ref="J354">IFERROR(INDEX('Retirement Calculator'!J:J,MATCH('Isaac 401k'!N354,'Retirement Calculator'!A:A,0),0),0)</f>
        <v>7820.4732791855868</v>
      </c>
      <c r="K354" s="444">
        <f t="shared" ca="1" si="27"/>
        <v>7635.4354935198653</v>
      </c>
      <c r="L354" s="444">
        <f t="shared" ca="1" si="28"/>
        <v>1840139.9539382872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1840139.9539382872</v>
      </c>
      <c r="J355" s="444">
        <f t="array" ref="J355">IFERROR(INDEX('Retirement Calculator'!J:J,MATCH('Isaac 401k'!N355,'Retirement Calculator'!A:A,0),0),0)</f>
        <v>7820.4732791855868</v>
      </c>
      <c r="K355" s="444">
        <f t="shared" ca="1" si="27"/>
        <v>7634.6645027462555</v>
      </c>
      <c r="L355" s="444">
        <f t="shared" ca="1" si="28"/>
        <v>1839954.1451618478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1839954.1451618478</v>
      </c>
      <c r="J356" s="444">
        <f t="array" ref="J356">IFERROR(INDEX('Retirement Calculator'!J:J,MATCH('Isaac 401k'!N356,'Retirement Calculator'!A:A,0),0),0)</f>
        <v>7820.4732791855868</v>
      </c>
      <c r="K356" s="444">
        <f t="shared" ca="1" si="27"/>
        <v>7633.8902995110921</v>
      </c>
      <c r="L356" s="444">
        <f t="shared" ca="1" si="28"/>
        <v>1839767.5621821734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1839767.5621821734</v>
      </c>
      <c r="J357" s="444">
        <f t="array" ref="J357">IFERROR(INDEX('Retirement Calculator'!J:J,MATCH('Isaac 401k'!N357,'Retirement Calculator'!A:A,0),0),0)</f>
        <v>7820.4732791855868</v>
      </c>
      <c r="K357" s="444">
        <f t="shared" ca="1" si="27"/>
        <v>7633.1128704291159</v>
      </c>
      <c r="L357" s="444">
        <f t="shared" ca="1" si="28"/>
        <v>1839580.2017734169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1839580.2017734169</v>
      </c>
      <c r="J358" s="444">
        <f t="array" ref="J358">IFERROR(INDEX('Retirement Calculator'!J:J,MATCH('Isaac 401k'!N358,'Retirement Calculator'!A:A,0),0),0)</f>
        <v>7820.4732791855868</v>
      </c>
      <c r="K358" s="444">
        <f t="shared" ca="1" si="27"/>
        <v>7632.3322020592959</v>
      </c>
      <c r="L358" s="444">
        <f t="shared" ca="1" si="28"/>
        <v>1839392.0606962906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1839392.0606962906</v>
      </c>
      <c r="J359" s="444">
        <f t="array" ref="J359">IFERROR(INDEX('Retirement Calculator'!J:J,MATCH('Isaac 401k'!N359,'Retirement Calculator'!A:A,0),0),0)</f>
        <v>7820.4732791855868</v>
      </c>
      <c r="K359" s="444">
        <f t="shared" ca="1" si="27"/>
        <v>7631.5482809046043</v>
      </c>
      <c r="L359" s="444">
        <f t="shared" ca="1" si="28"/>
        <v>1839203.1356980095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1839203.1356980095</v>
      </c>
      <c r="J360" s="444">
        <f t="array" ref="J360">IFERROR(INDEX('Retirement Calculator'!J:J,MATCH('Isaac 401k'!N360,'Retirement Calculator'!A:A,0),0),0)</f>
        <v>7820.4732791855868</v>
      </c>
      <c r="K360" s="444">
        <f t="shared" ca="1" si="27"/>
        <v>7630.7610934117656</v>
      </c>
      <c r="L360" s="444">
        <f t="shared" ca="1" si="28"/>
        <v>1839013.4235122357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1839013.4235122357</v>
      </c>
      <c r="J361" s="444">
        <f t="array" ref="J361">IFERROR(INDEX('Retirement Calculator'!J:J,MATCH('Isaac 401k'!N361,'Retirement Calculator'!A:A,0),0),0)</f>
        <v>7820.4732791855868</v>
      </c>
      <c r="K361" s="444">
        <f t="shared" ca="1" si="27"/>
        <v>7629.970625971042</v>
      </c>
      <c r="L361" s="444">
        <f t="shared" ca="1" si="28"/>
        <v>1838822.9208590211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1838822.9208590211</v>
      </c>
      <c r="J362" s="444">
        <f t="array" ref="J362">IFERROR(INDEX('Retirement Calculator'!J:J,MATCH('Isaac 401k'!N362,'Retirement Calculator'!A:A,0),0),0)</f>
        <v>7820.4732791855868</v>
      </c>
      <c r="K362" s="444">
        <f t="shared" ca="1" si="27"/>
        <v>7629.1768649159822</v>
      </c>
      <c r="L362" s="444">
        <f t="shared" ca="1" si="28"/>
        <v>1838631.6244447515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1838631.6244447515</v>
      </c>
      <c r="J363" s="444">
        <f t="array" ref="J363">IFERROR(INDEX('Retirement Calculator'!J:J,MATCH('Isaac 401k'!N363,'Retirement Calculator'!A:A,0),0),0)</f>
        <v>7820.4732791855868</v>
      </c>
      <c r="K363" s="444">
        <f t="shared" ca="1" si="27"/>
        <v>7628.3797965231915</v>
      </c>
      <c r="L363" s="444">
        <f t="shared" ca="1" si="28"/>
        <v>1838439.5309620891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1838439.5309620891</v>
      </c>
      <c r="J364" s="444">
        <f t="array" ref="J364">IFERROR(INDEX('Retirement Calculator'!J:J,MATCH('Isaac 401k'!N364,'Retirement Calculator'!A:A,0),0),0)</f>
        <v>7820.4732791855868</v>
      </c>
      <c r="K364" s="444">
        <f t="shared" ca="1" si="27"/>
        <v>7627.5794070120974</v>
      </c>
      <c r="L364" s="444">
        <f t="shared" ca="1" si="28"/>
        <v>1838246.6370899156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1838246.6370899156</v>
      </c>
      <c r="J365" s="444">
        <f t="array" ref="J365">IFERROR(INDEX('Retirement Calculator'!J:J,MATCH('Isaac 401k'!N365,'Retirement Calculator'!A:A,0),0),0)</f>
        <v>7820.4732791855868</v>
      </c>
      <c r="K365" s="444">
        <f t="shared" ca="1" si="27"/>
        <v>7626.7756825447095</v>
      </c>
      <c r="L365" s="444">
        <f t="shared" ca="1" si="28"/>
        <v>1838052.9394932748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1838052.9394932748</v>
      </c>
      <c r="J366" s="444">
        <f t="array" ref="J366">IFERROR(INDEX('Retirement Calculator'!J:J,MATCH('Isaac 401k'!N366,'Retirement Calculator'!A:A,0),0),0)</f>
        <v>7820.4732791855868</v>
      </c>
      <c r="K366" s="444">
        <f t="shared" ca="1" si="27"/>
        <v>7625.9686092253714</v>
      </c>
      <c r="L366" s="444">
        <f t="shared" ca="1" si="28"/>
        <v>1837858.4348233147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1837858.4348233147</v>
      </c>
      <c r="J367" s="444">
        <f t="array" ref="J367">IFERROR(INDEX('Retirement Calculator'!J:J,MATCH('Isaac 401k'!N367,'Retirement Calculator'!A:A,0),0),0)</f>
        <v>7820.4732791855868</v>
      </c>
      <c r="K367" s="444">
        <f t="shared" ca="1" si="27"/>
        <v>7625.1581731005381</v>
      </c>
      <c r="L367" s="444">
        <f t="shared" ca="1" si="28"/>
        <v>1837663.1197172296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1837663.1197172296</v>
      </c>
      <c r="J368" s="444">
        <f t="array" ref="J368">IFERROR(INDEX('Retirement Calculator'!J:J,MATCH('Isaac 401k'!N368,'Retirement Calculator'!A:A,0),0),0)</f>
        <v>7820.4732791855868</v>
      </c>
      <c r="K368" s="444">
        <f t="shared" ca="1" si="27"/>
        <v>7624.3443601585168</v>
      </c>
      <c r="L368" s="444">
        <f t="shared" ca="1" si="28"/>
        <v>1837466.9907982026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1837466.9907982026</v>
      </c>
      <c r="J369" s="444">
        <f t="array" ref="J369">IFERROR(INDEX('Retirement Calculator'!J:J,MATCH('Isaac 401k'!N369,'Retirement Calculator'!A:A,0),0),0)</f>
        <v>7820.4732791855868</v>
      </c>
      <c r="K369" s="444">
        <f t="shared" ca="1" si="27"/>
        <v>7623.5271563292372</v>
      </c>
      <c r="L369" s="444">
        <f t="shared" ca="1" si="28"/>
        <v>1837270.0446753462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1837270.0446753462</v>
      </c>
      <c r="J370" s="444">
        <f t="array" ref="J370">IFERROR(INDEX('Retirement Calculator'!J:J,MATCH('Isaac 401k'!N370,'Retirement Calculator'!A:A,0),0),0)</f>
        <v>7820.4732791855868</v>
      </c>
      <c r="K370" s="444">
        <f t="shared" ca="1" si="27"/>
        <v>7622.7065474840028</v>
      </c>
      <c r="L370" s="444">
        <f t="shared" ca="1" si="28"/>
        <v>1837072.2779436447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1837072.2779436447</v>
      </c>
      <c r="J371" s="444">
        <f t="array" ref="J371">IFERROR(INDEX('Retirement Calculator'!J:J,MATCH('Isaac 401k'!N371,'Retirement Calculator'!A:A,0),0),0)</f>
        <v>7820.4732791855868</v>
      </c>
      <c r="K371" s="444">
        <f t="shared" ca="1" si="27"/>
        <v>7621.8825194352466</v>
      </c>
      <c r="L371" s="444">
        <f t="shared" ca="1" si="28"/>
        <v>1836873.6871838942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1836873.6871838942</v>
      </c>
      <c r="J372" s="444">
        <f t="array" ref="J372">IFERROR(INDEX('Retirement Calculator'!J:J,MATCH('Isaac 401k'!N372,'Retirement Calculator'!A:A,0),0),0)</f>
        <v>7820.4732791855868</v>
      </c>
      <c r="K372" s="444">
        <f t="shared" ca="1" si="27"/>
        <v>7621.0550579362862</v>
      </c>
      <c r="L372" s="444">
        <f t="shared" ca="1" si="28"/>
        <v>1836674.268962645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1836674.268962645</v>
      </c>
      <c r="J373" s="444">
        <f t="array" ref="J373">IFERROR(INDEX('Retirement Calculator'!J:J,MATCH('Isaac 401k'!N373,'Retirement Calculator'!A:A,0),0),0)</f>
        <v>7820.4732791855868</v>
      </c>
      <c r="K373" s="444">
        <f t="shared" ca="1" si="27"/>
        <v>7620.2241486810799</v>
      </c>
      <c r="L373" s="444">
        <f t="shared" ca="1" si="28"/>
        <v>1836474.0198321405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1836474.0198321405</v>
      </c>
      <c r="J374" s="444">
        <f t="array" ref="J374">IFERROR(INDEX('Retirement Calculator'!J:J,MATCH('Isaac 401k'!N374,'Retirement Calculator'!A:A,0),0),0)</f>
        <v>7820.4732791855868</v>
      </c>
      <c r="K374" s="444">
        <f t="shared" ca="1" si="27"/>
        <v>7619.3897773039789</v>
      </c>
      <c r="L374" s="444">
        <f t="shared" ca="1" si="28"/>
        <v>1836272.9363302588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1836272.9363302588</v>
      </c>
      <c r="J375" s="444">
        <f t="array" ref="J375">IFERROR(INDEX('Retirement Calculator'!J:J,MATCH('Isaac 401k'!N375,'Retirement Calculator'!A:A,0),0),0)</f>
        <v>7820.4732791855868</v>
      </c>
      <c r="K375" s="444">
        <f t="shared" ca="1" si="27"/>
        <v>7618.5519293794723</v>
      </c>
      <c r="L375" s="444">
        <f t="shared" ca="1" si="28"/>
        <v>1836071.0149804528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1836071.0149804528</v>
      </c>
      <c r="J376" s="444">
        <f t="array" ref="J376">IFERROR(INDEX('Retirement Calculator'!J:J,MATCH('Isaac 401k'!N376,'Retirement Calculator'!A:A,0),0),0)</f>
        <v>7820.4732791855868</v>
      </c>
      <c r="K376" s="444">
        <f t="shared" ca="1" si="27"/>
        <v>7617.7105904219479</v>
      </c>
      <c r="L376" s="444">
        <f t="shared" ca="1" si="28"/>
        <v>1835868.2522916892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1835868.2522916892</v>
      </c>
      <c r="J377" s="444">
        <f t="array" ref="J377">IFERROR(INDEX('Retirement Calculator'!J:J,MATCH('Isaac 401k'!N377,'Retirement Calculator'!A:A,0),0),0)</f>
        <v>7820.4732791855868</v>
      </c>
      <c r="K377" s="444">
        <f t="shared" ca="1" si="27"/>
        <v>7616.8657458854314</v>
      </c>
      <c r="L377" s="444">
        <f t="shared" ca="1" si="28"/>
        <v>1835664.6447583891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1835664.6447583891</v>
      </c>
      <c r="J378" s="444">
        <f t="array" ref="J378">IFERROR(INDEX('Retirement Calculator'!J:J,MATCH('Isaac 401k'!N378,'Retirement Calculator'!A:A,0),0),0)</f>
        <v>7820.4732791855868</v>
      </c>
      <c r="K378" s="444">
        <f t="shared" ca="1" si="27"/>
        <v>7616.0173811633476</v>
      </c>
      <c r="L378" s="444">
        <f t="shared" ca="1" si="28"/>
        <v>1835460.1888603668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1835460.1888603668</v>
      </c>
      <c r="J379" s="444">
        <f t="array" ref="J379">IFERROR(INDEX('Retirement Calculator'!J:J,MATCH('Isaac 401k'!N379,'Retirement Calculator'!A:A,0),0),0)</f>
        <v>7820.4732791855868</v>
      </c>
      <c r="K379" s="444">
        <f t="shared" ca="1" si="27"/>
        <v>7615.1654815882548</v>
      </c>
      <c r="L379" s="444">
        <f t="shared" ca="1" si="28"/>
        <v>1835254.8810627696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1835254.8810627696</v>
      </c>
      <c r="J380" s="444">
        <f t="array" ref="J380">IFERROR(INDEX('Retirement Calculator'!J:J,MATCH('Isaac 401k'!N380,'Retirement Calculator'!A:A,0),0),0)</f>
        <v>7820.4732791855868</v>
      </c>
      <c r="K380" s="444">
        <f t="shared" ca="1" si="27"/>
        <v>7614.310032431601</v>
      </c>
      <c r="L380" s="444">
        <f t="shared" ca="1" si="28"/>
        <v>1835048.7178160155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1835048.7178160155</v>
      </c>
      <c r="J381" s="444">
        <f t="array" ref="J381">IFERROR(INDEX('Retirement Calculator'!J:J,MATCH('Isaac 401k'!N381,'Retirement Calculator'!A:A,0),0),0)</f>
        <v>7820.4732791855868</v>
      </c>
      <c r="K381" s="444">
        <f t="shared" ca="1" si="27"/>
        <v>7613.4510189034581</v>
      </c>
      <c r="L381" s="444">
        <f t="shared" ca="1" si="28"/>
        <v>1834841.6955557333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1834841.6955557333</v>
      </c>
      <c r="J382" s="444">
        <f t="array" ref="J382">IFERROR(INDEX('Retirement Calculator'!J:J,MATCH('Isaac 401k'!N382,'Retirement Calculator'!A:A,0),0),0)</f>
        <v>7820.4732791855868</v>
      </c>
      <c r="K382" s="444">
        <f t="shared" ca="1" si="27"/>
        <v>7612.5884261522806</v>
      </c>
      <c r="L382" s="444">
        <f t="shared" ca="1" si="28"/>
        <v>1834633.8107026999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1834633.8107026999</v>
      </c>
      <c r="J383" s="444">
        <f t="array" ref="J383">IFERROR(INDEX('Retirement Calculator'!J:J,MATCH('Isaac 401k'!N383,'Retirement Calculator'!A:A,0),0),0)</f>
        <v>7820.4732791855868</v>
      </c>
      <c r="K383" s="444">
        <f t="shared" ca="1" si="27"/>
        <v>7611.7222392646427</v>
      </c>
      <c r="L383" s="444">
        <f t="shared" ca="1" si="28"/>
        <v>1834425.0596627791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1834425.0596627791</v>
      </c>
      <c r="J384" s="444">
        <f t="array" ref="J384">IFERROR(INDEX('Retirement Calculator'!J:J,MATCH('Isaac 401k'!N384,'Retirement Calculator'!A:A,0),0),0)</f>
        <v>7820.4732791855868</v>
      </c>
      <c r="K384" s="444">
        <f t="shared" ca="1" si="27"/>
        <v>7610.8524432649729</v>
      </c>
      <c r="L384" s="444">
        <f t="shared" ca="1" si="28"/>
        <v>1834215.4388268585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1834215.4388268585</v>
      </c>
      <c r="J385" s="444">
        <f t="array" ref="J385">IFERROR(INDEX('Retirement Calculator'!J:J,MATCH('Isaac 401k'!N385,'Retirement Calculator'!A:A,0),0),0)</f>
        <v>7820.4732791855868</v>
      </c>
      <c r="K385" s="444">
        <f t="shared" ca="1" si="27"/>
        <v>7609.9790231153038</v>
      </c>
      <c r="L385" s="444">
        <f t="shared" ca="1" si="28"/>
        <v>1834004.9445707882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1834004.9445707882</v>
      </c>
      <c r="J386" s="444">
        <f t="array" ref="J386">IFERROR(INDEX('Retirement Calculator'!J:J,MATCH('Isaac 401k'!N386,'Retirement Calculator'!A:A,0),0),0)</f>
        <v>7820.4732791855868</v>
      </c>
      <c r="K386" s="444">
        <f t="shared" ca="1" si="27"/>
        <v>7609.1019637150121</v>
      </c>
      <c r="L386" s="444">
        <f t="shared" ca="1" si="28"/>
        <v>1833793.5732553175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1833793.5732553175</v>
      </c>
      <c r="J387" s="444">
        <f t="array" ref="J387">IFERROR(INDEX('Retirement Calculator'!J:J,MATCH('Isaac 401k'!N387,'Retirement Calculator'!A:A,0),0),0)</f>
        <v>7820.4732791855868</v>
      </c>
      <c r="K387" s="444">
        <f t="shared" ca="1" si="27"/>
        <v>7608.22124990055</v>
      </c>
      <c r="L387" s="444">
        <f t="shared" ca="1" si="28"/>
        <v>1833581.3212260325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1833581.3212260325</v>
      </c>
      <c r="J388" s="444">
        <f t="array" ref="J388">IFERROR(INDEX('Retirement Calculator'!J:J,MATCH('Isaac 401k'!N388,'Retirement Calculator'!A:A,0),0),0)</f>
        <v>7820.4732791855868</v>
      </c>
      <c r="K388" s="444">
        <f t="shared" ca="1" si="27"/>
        <v>7607.3368664451964</v>
      </c>
      <c r="L388" s="444">
        <f t="shared" ca="1" si="28"/>
        <v>1833368.184813292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1833368.184813292</v>
      </c>
      <c r="J389" s="444">
        <f t="array" ref="J389">IFERROR(INDEX('Retirement Calculator'!J:J,MATCH('Isaac 401k'!N389,'Retirement Calculator'!A:A,0),0),0)</f>
        <v>7820.4732791855868</v>
      </c>
      <c r="K389" s="444">
        <f t="shared" ca="1" si="27"/>
        <v>7606.4487980587774</v>
      </c>
      <c r="L389" s="444">
        <f t="shared" ca="1" si="28"/>
        <v>1833154.1603321652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1833154.1603321652</v>
      </c>
      <c r="J390" s="444">
        <f t="array" ref="J390">IFERROR(INDEX('Retirement Calculator'!J:J,MATCH('Isaac 401k'!N390,'Retirement Calculator'!A:A,0),0),0)</f>
        <v>7820.4732791855868</v>
      </c>
      <c r="K390" s="444">
        <f t="shared" ca="1" si="27"/>
        <v>7605.5570293874143</v>
      </c>
      <c r="L390" s="444">
        <f t="shared" ca="1" si="28"/>
        <v>1832939.244082367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1832939.244082367</v>
      </c>
      <c r="J391" s="444">
        <f t="array" ref="J391">IFERROR(INDEX('Retirement Calculator'!J:J,MATCH('Isaac 401k'!N391,'Retirement Calculator'!A:A,0),0),0)</f>
        <v>7820.4732791855868</v>
      </c>
      <c r="K391" s="444">
        <f t="shared" ca="1" si="27"/>
        <v>7604.6615450132558</v>
      </c>
      <c r="L391" s="444">
        <f t="shared" ca="1" si="28"/>
        <v>1832723.4323481948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1832723.4323481948</v>
      </c>
      <c r="J392" s="444">
        <f t="array" ref="J392">IFERROR(INDEX('Retirement Calculator'!J:J,MATCH('Isaac 401k'!N392,'Retirement Calculator'!A:A,0),0),0)</f>
        <v>7820.4732791855868</v>
      </c>
      <c r="K392" s="444">
        <f t="shared" ca="1" si="27"/>
        <v>7603.7623294542054</v>
      </c>
      <c r="L392" s="444">
        <f t="shared" ca="1" si="28"/>
        <v>1832506.7213984635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1832506.7213984635</v>
      </c>
      <c r="J393" s="444">
        <f t="array" ref="J393">IFERROR(INDEX('Retirement Calculator'!J:J,MATCH('Isaac 401k'!N393,'Retirement Calculator'!A:A,0),0),0)</f>
        <v>7820.4732791855868</v>
      </c>
      <c r="K393" s="444">
        <f t="shared" ca="1" si="27"/>
        <v>7602.8593671636581</v>
      </c>
      <c r="L393" s="444">
        <f t="shared" ca="1" si="28"/>
        <v>1832289.1074864415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1832289.1074864415</v>
      </c>
      <c r="J394" s="444">
        <f t="array" ref="J394">IFERROR(INDEX('Retirement Calculator'!J:J,MATCH('Isaac 401k'!N394,'Retirement Calculator'!A:A,0),0),0)</f>
        <v>7820.4732791855868</v>
      </c>
      <c r="K394" s="444">
        <f t="shared" ca="1" si="27"/>
        <v>7601.952642530232</v>
      </c>
      <c r="L394" s="444">
        <f t="shared" ca="1" si="28"/>
        <v>1832070.5868497861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1832070.5868497861</v>
      </c>
      <c r="J395" s="444">
        <f t="array" ref="J395">IFERROR(INDEX('Retirement Calculator'!J:J,MATCH('Isaac 401k'!N395,'Retirement Calculator'!A:A,0),0),0)</f>
        <v>7820.4732791855868</v>
      </c>
      <c r="K395" s="444">
        <f t="shared" ca="1" si="27"/>
        <v>7601.0421398775024</v>
      </c>
      <c r="L395" s="444">
        <f t="shared" ca="1" si="28"/>
        <v>1831851.1557104781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1831851.1557104781</v>
      </c>
      <c r="J396" s="444">
        <f t="array" ref="J396">IFERROR(INDEX('Retirement Calculator'!J:J,MATCH('Isaac 401k'!N396,'Retirement Calculator'!A:A,0),0),0)</f>
        <v>7820.4732791855868</v>
      </c>
      <c r="K396" s="444">
        <f t="shared" ca="1" si="27"/>
        <v>7600.1278434637197</v>
      </c>
      <c r="L396" s="444">
        <f t="shared" ca="1" si="28"/>
        <v>1831630.8102747563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1831630.8102747563</v>
      </c>
      <c r="J397" s="444">
        <f t="array" ref="J397">IFERROR(INDEX('Retirement Calculator'!J:J,MATCH('Isaac 401k'!N397,'Retirement Calculator'!A:A,0),0),0)</f>
        <v>7820.4732791855868</v>
      </c>
      <c r="K397" s="444">
        <f t="shared" ca="1" si="27"/>
        <v>7599.2097374815448</v>
      </c>
      <c r="L397" s="444">
        <f t="shared" ca="1" si="28"/>
        <v>1831409.5467330522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1831409.5467330522</v>
      </c>
      <c r="J398" s="444">
        <f t="array" ref="J398">IFERROR(INDEX('Retirement Calculator'!J:J,MATCH('Isaac 401k'!N398,'Retirement Calculator'!A:A,0),0),0)</f>
        <v>7820.4732791855868</v>
      </c>
      <c r="K398" s="444">
        <f t="shared" ca="1" si="27"/>
        <v>7598.2878060577777</v>
      </c>
      <c r="L398" s="444">
        <f t="shared" ca="1" si="28"/>
        <v>1831187.3612599245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1831187.3612599245</v>
      </c>
      <c r="J399" s="444">
        <f t="array" ref="J399">IFERROR(INDEX('Retirement Calculator'!J:J,MATCH('Isaac 401k'!N399,'Retirement Calculator'!A:A,0),0),0)</f>
        <v>7820.4732791855868</v>
      </c>
      <c r="K399" s="444">
        <f t="shared" ca="1" si="27"/>
        <v>7597.3620332530782</v>
      </c>
      <c r="L399" s="444">
        <f t="shared" ca="1" si="28"/>
        <v>1830964.250013992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1830964.250013992</v>
      </c>
      <c r="J400" s="444">
        <f t="array" ref="J400">IFERROR(INDEX('Retirement Calculator'!J:J,MATCH('Isaac 401k'!N400,'Retirement Calculator'!A:A,0),0),0)</f>
        <v>7820.4732791855868</v>
      </c>
      <c r="K400" s="444">
        <f t="shared" ca="1" si="27"/>
        <v>7596.4324030616926</v>
      </c>
      <c r="L400" s="444">
        <f t="shared" ca="1" si="28"/>
        <v>1830740.2091378681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1830740.2091378681</v>
      </c>
      <c r="J401" s="444">
        <f t="array" ref="J401">IFERROR(INDEX('Retirement Calculator'!J:J,MATCH('Isaac 401k'!N401,'Retirement Calculator'!A:A,0),0),0)</f>
        <v>7820.4732791855868</v>
      </c>
      <c r="K401" s="444">
        <f t="shared" ca="1" si="27"/>
        <v>7595.4988994111773</v>
      </c>
      <c r="L401" s="444">
        <f t="shared" ca="1" si="28"/>
        <v>1830515.2347580937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1830515.2347580937</v>
      </c>
      <c r="J402" s="444">
        <f t="array" ref="J402">IFERROR(INDEX('Retirement Calculator'!J:J,MATCH('Isaac 401k'!N402,'Retirement Calculator'!A:A,0),0),0)</f>
        <v>7820.4732791855868</v>
      </c>
      <c r="K402" s="444">
        <f t="shared" ca="1" si="27"/>
        <v>7594.5615061621165</v>
      </c>
      <c r="L402" s="444">
        <f t="shared" ca="1" si="28"/>
        <v>1830289.3229850703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1830289.3229850703</v>
      </c>
      <c r="J403" s="444">
        <f t="array" ref="J403">IFERROR(INDEX('Retirement Calculator'!J:J,MATCH('Isaac 401k'!N403,'Retirement Calculator'!A:A,0),0),0)</f>
        <v>7820.4732791855868</v>
      </c>
      <c r="K403" s="444">
        <f t="shared" ca="1" si="27"/>
        <v>7593.6202071078542</v>
      </c>
      <c r="L403" s="444">
        <f t="shared" ca="1" si="28"/>
        <v>1830062.4699129926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1830062.4699129926</v>
      </c>
      <c r="J404" s="444">
        <f t="array" ref="J404">IFERROR(INDEX('Retirement Calculator'!J:J,MATCH('Isaac 401k'!N404,'Retirement Calculator'!A:A,0),0),0)</f>
        <v>7820.4732791855868</v>
      </c>
      <c r="K404" s="444">
        <f t="shared" ca="1" si="27"/>
        <v>7592.6749859741958</v>
      </c>
      <c r="L404" s="444">
        <f t="shared" ca="1" si="28"/>
        <v>1829834.6716197811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1829834.6716197811</v>
      </c>
      <c r="J405" s="444">
        <f t="array" ref="J405">IFERROR(INDEX('Retirement Calculator'!J:J,MATCH('Isaac 401k'!N405,'Retirement Calculator'!A:A,0),0),0)</f>
        <v>7820.4732791855868</v>
      </c>
      <c r="K405" s="444">
        <f t="shared" ca="1" si="27"/>
        <v>7591.7258264191469</v>
      </c>
      <c r="L405" s="444">
        <f t="shared" ca="1" si="28"/>
        <v>1829605.9241670147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1829605.9241670147</v>
      </c>
      <c r="J406" s="444">
        <f t="array" ref="J406">IFERROR(INDEX('Retirement Calculator'!J:J,MATCH('Isaac 401k'!N406,'Retirement Calculator'!A:A,0),0),0)</f>
        <v>7820.4732791855868</v>
      </c>
      <c r="K406" s="444">
        <f t="shared" ca="1" si="27"/>
        <v>7590.7727120326208</v>
      </c>
      <c r="L406" s="444">
        <f t="shared" ca="1" si="28"/>
        <v>1829376.2235998616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1829376.2235998616</v>
      </c>
      <c r="J407" s="444">
        <f t="array" ref="J407">IFERROR(INDEX('Retirement Calculator'!J:J,MATCH('Isaac 401k'!N407,'Retirement Calculator'!A:A,0),0),0)</f>
        <v>7820.4732791855868</v>
      </c>
      <c r="K407" s="444">
        <f t="shared" ca="1" si="27"/>
        <v>7589.8156263361498</v>
      </c>
      <c r="L407" s="444">
        <f t="shared" ca="1" si="28"/>
        <v>1829145.5659470123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1829145.5659470123</v>
      </c>
      <c r="J408" s="444">
        <f t="array" ref="J408">IFERROR(INDEX('Retirement Calculator'!J:J,MATCH('Isaac 401k'!N408,'Retirement Calculator'!A:A,0),0),0)</f>
        <v>7820.4732791855868</v>
      </c>
      <c r="K408" s="444">
        <f t="shared" ca="1" si="27"/>
        <v>7588.85455278261</v>
      </c>
      <c r="L408" s="444">
        <f t="shared" ca="1" si="28"/>
        <v>1828913.9472206093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1828913.9472206093</v>
      </c>
      <c r="J409" s="444">
        <f t="array" ref="J409">IFERROR(INDEX('Retirement Calculator'!J:J,MATCH('Isaac 401k'!N409,'Retirement Calculator'!A:A,0),0),0)</f>
        <v>7820.4732791855868</v>
      </c>
      <c r="K409" s="444">
        <f t="shared" ca="1" si="27"/>
        <v>7587.8894747559307</v>
      </c>
      <c r="L409" s="444">
        <f t="shared" ca="1" si="28"/>
        <v>1828681.3634161795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1828681.3634161795</v>
      </c>
      <c r="J410" s="444">
        <f t="array" ref="J410">IFERROR(INDEX('Retirement Calculator'!J:J,MATCH('Isaac 401k'!N410,'Retirement Calculator'!A:A,0),0),0)</f>
        <v>7820.4732791855868</v>
      </c>
      <c r="K410" s="444">
        <f t="shared" ca="1" si="27"/>
        <v>7586.9203755708077</v>
      </c>
      <c r="L410" s="444">
        <f t="shared" ca="1" si="28"/>
        <v>1828447.8105125648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1828447.8105125648</v>
      </c>
      <c r="J411" s="444">
        <f t="array" ref="J411">IFERROR(INDEX('Retirement Calculator'!J:J,MATCH('Isaac 401k'!N411,'Retirement Calculator'!A:A,0),0),0)</f>
        <v>7820.4732791855868</v>
      </c>
      <c r="K411" s="444">
        <f t="shared" ca="1" si="27"/>
        <v>7585.9472384724131</v>
      </c>
      <c r="L411" s="444">
        <f t="shared" ca="1" si="28"/>
        <v>1828213.2844718518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1828213.2844718518</v>
      </c>
      <c r="J412" s="444">
        <f t="array" ref="J412">IFERROR(INDEX('Retirement Calculator'!J:J,MATCH('Isaac 401k'!N412,'Retirement Calculator'!A:A,0),0),0)</f>
        <v>7820.4732791855868</v>
      </c>
      <c r="K412" s="444">
        <f t="shared" ca="1" si="27"/>
        <v>7584.9700466361101</v>
      </c>
      <c r="L412" s="444">
        <f t="shared" ca="1" si="28"/>
        <v>1827977.7812393024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1827977.7812393024</v>
      </c>
      <c r="J413" s="444">
        <f t="array" ref="J413">IFERROR(INDEX('Retirement Calculator'!J:J,MATCH('Isaac 401k'!N413,'Retirement Calculator'!A:A,0),0),0)</f>
        <v>7820.4732791855868</v>
      </c>
      <c r="K413" s="444">
        <f t="shared" ca="1" si="27"/>
        <v>7583.9887831671531</v>
      </c>
      <c r="L413" s="444">
        <f t="shared" ca="1" si="28"/>
        <v>1827741.296743284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1827741.296743284</v>
      </c>
      <c r="J414" s="444">
        <f t="array" ref="J414">IFERROR(INDEX('Retirement Calculator'!J:J,MATCH('Isaac 401k'!N414,'Retirement Calculator'!A:A,0),0),0)</f>
        <v>7820.4732791855868</v>
      </c>
      <c r="K414" s="444">
        <f t="shared" ca="1" si="27"/>
        <v>7583.0034311004092</v>
      </c>
      <c r="L414" s="444">
        <f t="shared" ca="1" si="28"/>
        <v>1827503.8268951988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1827503.8268951988</v>
      </c>
      <c r="J415" s="444">
        <f t="array" ref="J415">IFERROR(INDEX('Retirement Calculator'!J:J,MATCH('Isaac 401k'!N415,'Retirement Calculator'!A:A,0),0),0)</f>
        <v>7820.4732791855868</v>
      </c>
      <c r="K415" s="444">
        <f t="shared" ca="1" si="27"/>
        <v>7582.013973400055</v>
      </c>
      <c r="L415" s="444">
        <f t="shared" ca="1" si="28"/>
        <v>1827265.3675894132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1827265.3675894132</v>
      </c>
      <c r="J416" s="444">
        <f t="array" ref="J416">IFERROR(INDEX('Retirement Calculator'!J:J,MATCH('Isaac 401k'!N416,'Retirement Calculator'!A:A,0),0),0)</f>
        <v>7820.4732791855868</v>
      </c>
      <c r="K416" s="444">
        <f t="shared" ca="1" si="27"/>
        <v>7581.0203929592817</v>
      </c>
      <c r="L416" s="444">
        <f t="shared" ca="1" si="28"/>
        <v>1827025.9147031868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1827025.9147031868</v>
      </c>
      <c r="J417" s="444">
        <f t="array" ref="J417">IFERROR(INDEX('Retirement Calculator'!J:J,MATCH('Isaac 401k'!N417,'Retirement Calculator'!A:A,0),0),0)</f>
        <v>7820.4732791855868</v>
      </c>
      <c r="K417" s="444">
        <f t="shared" ca="1" si="27"/>
        <v>7580.0226726000064</v>
      </c>
      <c r="L417" s="444">
        <f t="shared" ca="1" si="28"/>
        <v>1826785.4640966014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1826785.4640966014</v>
      </c>
      <c r="J418" s="444">
        <f t="array" ref="J418">IFERROR(INDEX('Retirement Calculator'!J:J,MATCH('Isaac 401k'!N418,'Retirement Calculator'!A:A,0),0),0)</f>
        <v>7820.4732791855868</v>
      </c>
      <c r="K418" s="444">
        <f t="shared" ca="1" si="27"/>
        <v>7579.0207950725653</v>
      </c>
      <c r="L418" s="444">
        <f t="shared" ca="1" si="28"/>
        <v>1826544.0116124884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1826544.0116124884</v>
      </c>
      <c r="J419" s="444">
        <f t="array" ref="J419">IFERROR(INDEX('Retirement Calculator'!J:J,MATCH('Isaac 401k'!N419,'Retirement Calculator'!A:A,0),0),0)</f>
        <v>7820.4732791855868</v>
      </c>
      <c r="K419" s="444">
        <f t="shared" ca="1" si="27"/>
        <v>7578.014743055428</v>
      </c>
      <c r="L419" s="444">
        <f t="shared" ca="1" si="28"/>
        <v>1826301.5530763583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1826301.5530763583</v>
      </c>
      <c r="J420" s="444">
        <f t="array" ref="J420">IFERROR(INDEX('Retirement Calculator'!J:J,MATCH('Isaac 401k'!N420,'Retirement Calculator'!A:A,0),0),0)</f>
        <v>7820.4732791855868</v>
      </c>
      <c r="K420" s="444">
        <f t="shared" ca="1" si="27"/>
        <v>7577.0044991548866</v>
      </c>
      <c r="L420" s="444">
        <f t="shared" ca="1" si="28"/>
        <v>1826058.0842963275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1826058.0842963275</v>
      </c>
      <c r="J421" s="444">
        <f t="array" ref="J421">IFERROR(INDEX('Retirement Calculator'!J:J,MATCH('Isaac 401k'!N421,'Retirement Calculator'!A:A,0),0),0)</f>
        <v>7820.4732791855868</v>
      </c>
      <c r="K421" s="444">
        <f t="shared" ca="1" si="27"/>
        <v>7575.9900459047576</v>
      </c>
      <c r="L421" s="444">
        <f t="shared" ca="1" si="28"/>
        <v>1825813.6010630466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1825813.6010630466</v>
      </c>
      <c r="J422" s="444">
        <f t="array" ref="J422">IFERROR(INDEX('Retirement Calculator'!J:J,MATCH('Isaac 401k'!N422,'Retirement Calculator'!A:A,0),0),0)</f>
        <v>7820.4732791855868</v>
      </c>
      <c r="K422" s="444">
        <f t="shared" ca="1" si="27"/>
        <v>7574.9713657660868</v>
      </c>
      <c r="L422" s="444">
        <f t="shared" ca="1" si="28"/>
        <v>1825568.0991496271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1825568.0991496271</v>
      </c>
      <c r="J423" s="444">
        <f t="array" ref="J423">IFERROR(INDEX('Retirement Calculator'!J:J,MATCH('Isaac 401k'!N423,'Retirement Calculator'!A:A,0),0),0)</f>
        <v>7820.4732791855868</v>
      </c>
      <c r="K423" s="444">
        <f t="shared" ca="1" si="27"/>
        <v>7573.9484411268404</v>
      </c>
      <c r="L423" s="444">
        <f t="shared" ca="1" si="28"/>
        <v>1825321.5743115684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1825321.5743115684</v>
      </c>
      <c r="J424" s="444">
        <f t="array" ref="J424">IFERROR(INDEX('Retirement Calculator'!J:J,MATCH('Isaac 401k'!N424,'Retirement Calculator'!A:A,0),0),0)</f>
        <v>7820.4732791855868</v>
      </c>
      <c r="K424" s="444">
        <f t="shared" ca="1" si="27"/>
        <v>7572.9212543015947</v>
      </c>
      <c r="L424" s="444">
        <f t="shared" ca="1" si="28"/>
        <v>1825074.0222866845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1825074.0222866845</v>
      </c>
      <c r="J425" s="444">
        <f t="array" ref="J425">IFERROR(INDEX('Retirement Calculator'!J:J,MATCH('Isaac 401k'!N425,'Retirement Calculator'!A:A,0),0),0)</f>
        <v>7820.4732791855868</v>
      </c>
      <c r="K425" s="444">
        <f t="shared" ca="1" si="27"/>
        <v>7571.8897875312459</v>
      </c>
      <c r="L425" s="444">
        <f t="shared" ca="1" si="28"/>
        <v>1824825.4387950301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1824825.4387950301</v>
      </c>
      <c r="J426" s="444">
        <f t="array" ref="J426">IFERROR(INDEX('Retirement Calculator'!J:J,MATCH('Isaac 401k'!N426,'Retirement Calculator'!A:A,0),0),0)</f>
        <v>7820.4732791855868</v>
      </c>
      <c r="K426" s="444">
        <f t="shared" ca="1" si="27"/>
        <v>7570.8540229826858</v>
      </c>
      <c r="L426" s="444">
        <f t="shared" ca="1" si="28"/>
        <v>1824575.8195388273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1824575.8195388273</v>
      </c>
      <c r="J427" s="444">
        <f t="array" ref="J427">IFERROR(INDEX('Retirement Calculator'!J:J,MATCH('Isaac 401k'!N427,'Retirement Calculator'!A:A,0),0),0)</f>
        <v>7820.4732791855868</v>
      </c>
      <c r="K427" s="444">
        <f t="shared" ca="1" si="27"/>
        <v>7569.8139427485066</v>
      </c>
      <c r="L427" s="444">
        <f t="shared" ca="1" si="28"/>
        <v>1824325.1602023903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1824325.1602023903</v>
      </c>
      <c r="J428" s="444">
        <f t="array" ref="J428">IFERROR(INDEX('Retirement Calculator'!J:J,MATCH('Isaac 401k'!N428,'Retirement Calculator'!A:A,0),0),0)</f>
        <v>7820.4732791855868</v>
      </c>
      <c r="K428" s="444">
        <f t="shared" ca="1" si="27"/>
        <v>7568.7695288466866</v>
      </c>
      <c r="L428" s="444">
        <f t="shared" ca="1" si="28"/>
        <v>1824073.4564520514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1824073.4564520514</v>
      </c>
      <c r="J429" s="444">
        <f t="array" ref="J429">IFERROR(INDEX('Retirement Calculator'!J:J,MATCH('Isaac 401k'!N429,'Retirement Calculator'!A:A,0),0),0)</f>
        <v>7820.4732791855868</v>
      </c>
      <c r="K429" s="444">
        <f t="shared" ca="1" si="27"/>
        <v>7567.7207632202744</v>
      </c>
      <c r="L429" s="444">
        <f t="shared" ca="1" si="28"/>
        <v>1823820.703936086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1823820.703936086</v>
      </c>
      <c r="J430" s="444">
        <f t="array" ref="J430">IFERROR(INDEX('Retirement Calculator'!J:J,MATCH('Isaac 401k'!N430,'Retirement Calculator'!A:A,0),0),0)</f>
        <v>7820.4732791855868</v>
      </c>
      <c r="K430" s="444">
        <f t="shared" ca="1" si="27"/>
        <v>7566.6676277370852</v>
      </c>
      <c r="L430" s="444">
        <f t="shared" ca="1" si="28"/>
        <v>1823566.8982846376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1823566.8982846376</v>
      </c>
      <c r="J431" s="444">
        <f t="array" ref="J431">IFERROR(INDEX('Retirement Calculator'!J:J,MATCH('Isaac 401k'!N431,'Retirement Calculator'!A:A,0),0),0)</f>
        <v>7820.4732791855868</v>
      </c>
      <c r="K431" s="444">
        <f t="shared" ca="1" si="27"/>
        <v>7565.6101041893835</v>
      </c>
      <c r="L431" s="444">
        <f t="shared" ca="1" si="28"/>
        <v>1823312.0351096415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1823312.0351096415</v>
      </c>
      <c r="J432" s="444">
        <f t="array" ref="J432">IFERROR(INDEX('Retirement Calculator'!J:J,MATCH('Isaac 401k'!N432,'Retirement Calculator'!A:A,0),0),0)</f>
        <v>7820.4732791855868</v>
      </c>
      <c r="K432" s="444">
        <f t="shared" ca="1" si="27"/>
        <v>7564.5481742935672</v>
      </c>
      <c r="L432" s="444">
        <f t="shared" ca="1" si="28"/>
        <v>1823056.1100047494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1823056.1100047494</v>
      </c>
      <c r="J433" s="444">
        <f t="array" ref="J433">IFERROR(INDEX('Retirement Calculator'!J:J,MATCH('Isaac 401k'!N433,'Retirement Calculator'!A:A,0),0),0)</f>
        <v>7820.4732791855868</v>
      </c>
      <c r="K433" s="444">
        <f t="shared" ca="1" si="27"/>
        <v>7563.4818196898486</v>
      </c>
      <c r="L433" s="444">
        <f t="shared" ca="1" si="28"/>
        <v>1822799.1185452535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1822799.1185452535</v>
      </c>
      <c r="J434" s="444">
        <f t="array" ref="J434">IFERROR(INDEX('Retirement Calculator'!J:J,MATCH('Isaac 401k'!N434,'Retirement Calculator'!A:A,0),0),0)</f>
        <v>7820.4732791855868</v>
      </c>
      <c r="K434" s="444">
        <f t="shared" ca="1" si="27"/>
        <v>7562.4110219419508</v>
      </c>
      <c r="L434" s="444">
        <f t="shared" ca="1" si="28"/>
        <v>1822541.05628801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1822541.05628801</v>
      </c>
      <c r="J435" s="444">
        <f t="array" ref="J435">IFERROR(INDEX('Retirement Calculator'!J:J,MATCH('Isaac 401k'!N435,'Retirement Calculator'!A:A,0),0),0)</f>
        <v>7820.4732791855868</v>
      </c>
      <c r="K435" s="444">
        <f t="shared" ca="1" si="27"/>
        <v>7561.335762536768</v>
      </c>
      <c r="L435" s="444">
        <f t="shared" ca="1" si="28"/>
        <v>1822281.9187713612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1822281.9187713612</v>
      </c>
      <c r="J436" s="444">
        <f t="array" ref="J436">IFERROR(INDEX('Retirement Calculator'!J:J,MATCH('Isaac 401k'!N436,'Retirement Calculator'!A:A,0),0),0)</f>
        <v>7820.4732791855868</v>
      </c>
      <c r="K436" s="444">
        <f t="shared" ca="1" si="27"/>
        <v>7560.2560228840639</v>
      </c>
      <c r="L436" s="444">
        <f t="shared" ca="1" si="28"/>
        <v>1822021.7015150597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1822021.7015150597</v>
      </c>
      <c r="J437" s="444">
        <f t="array" ref="J437">IFERROR(INDEX('Retirement Calculator'!J:J,MATCH('Isaac 401k'!N437,'Retirement Calculator'!A:A,0),0),0)</f>
        <v>7820.4732791855868</v>
      </c>
      <c r="K437" s="444">
        <f t="shared" ca="1" si="27"/>
        <v>7559.1717843161432</v>
      </c>
      <c r="L437" s="444">
        <f t="shared" ca="1" si="28"/>
        <v>1821760.4000201903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1821760.4000201903</v>
      </c>
      <c r="J438" s="444">
        <f t="array" ref="J438">IFERROR(INDEX('Retirement Calculator'!J:J,MATCH('Isaac 401k'!N438,'Retirement Calculator'!A:A,0),0),0)</f>
        <v>7820.4732791855868</v>
      </c>
      <c r="K438" s="444">
        <f t="shared" ca="1" si="27"/>
        <v>7558.0830280875198</v>
      </c>
      <c r="L438" s="444">
        <f t="shared" ca="1" si="28"/>
        <v>1821498.0097690923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1821498.0097690923</v>
      </c>
      <c r="J439" s="444">
        <f t="array" ref="J439">IFERROR(INDEX('Retirement Calculator'!J:J,MATCH('Isaac 401k'!N439,'Retirement Calculator'!A:A,0),0),0)</f>
        <v>7820.4732791855868</v>
      </c>
      <c r="K439" s="444">
        <f t="shared" ca="1" si="27"/>
        <v>7556.989735374611</v>
      </c>
      <c r="L439" s="444">
        <f t="shared" ca="1" si="28"/>
        <v>1821234.5262252814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1821234.5262252814</v>
      </c>
      <c r="J440" s="444">
        <f t="array" ref="J440">IFERROR(INDEX('Retirement Calculator'!J:J,MATCH('Isaac 401k'!N440,'Retirement Calculator'!A:A,0),0),0)</f>
        <v>7820.4732791855868</v>
      </c>
      <c r="K440" s="444">
        <f t="shared" ca="1" si="27"/>
        <v>7555.8918872753993</v>
      </c>
      <c r="L440" s="444">
        <f t="shared" ca="1" si="28"/>
        <v>1820969.9448333713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1820969.9448333713</v>
      </c>
      <c r="J441" s="444">
        <f t="array" ref="J441">IFERROR(INDEX('Retirement Calculator'!J:J,MATCH('Isaac 401k'!N441,'Retirement Calculator'!A:A,0),0),0)</f>
        <v>7820.4732791855868</v>
      </c>
      <c r="K441" s="444">
        <f t="shared" ca="1" si="27"/>
        <v>7554.789464809106</v>
      </c>
      <c r="L441" s="444">
        <f t="shared" ca="1" si="28"/>
        <v>1820704.2610189947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1820704.2610189947</v>
      </c>
      <c r="J442" s="444">
        <f t="array" ref="J442">IFERROR(INDEX('Retirement Calculator'!J:J,MATCH('Isaac 401k'!N442,'Retirement Calculator'!A:A,0),0),0)</f>
        <v>7820.4732791855868</v>
      </c>
      <c r="K442" s="444">
        <f t="shared" ca="1" si="27"/>
        <v>7553.6824489158707</v>
      </c>
      <c r="L442" s="444">
        <f t="shared" ca="1" si="28"/>
        <v>1820437.470188725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1820437.470188725</v>
      </c>
      <c r="J443" s="444">
        <f t="array" ref="J443">IFERROR(INDEX('Retirement Calculator'!J:J,MATCH('Isaac 401k'!N443,'Retirement Calculator'!A:A,0),0),0)</f>
        <v>7820.4732791855868</v>
      </c>
      <c r="K443" s="444">
        <f t="shared" ca="1" si="27"/>
        <v>7552.5708204564144</v>
      </c>
      <c r="L443" s="444">
        <f t="shared" ca="1" si="28"/>
        <v>1820169.5677299958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1820169.5677299958</v>
      </c>
      <c r="J444" s="444">
        <f t="array" ref="J444">IFERROR(INDEX('Retirement Calculator'!J:J,MATCH('Isaac 401k'!N444,'Retirement Calculator'!A:A,0),0),0)</f>
        <v>7820.4732791855868</v>
      </c>
      <c r="K444" s="444">
        <f t="shared" ca="1" si="27"/>
        <v>7551.4545602117096</v>
      </c>
      <c r="L444" s="444">
        <f t="shared" ca="1" si="28"/>
        <v>1819900.5490110219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1819900.5490110219</v>
      </c>
      <c r="J445" s="444">
        <f t="array" ref="J445">IFERROR(INDEX('Retirement Calculator'!J:J,MATCH('Isaac 401k'!N445,'Retirement Calculator'!A:A,0),0),0)</f>
        <v>7820.4732791855868</v>
      </c>
      <c r="K445" s="444">
        <f t="shared" ca="1" si="27"/>
        <v>7550.3336488826499</v>
      </c>
      <c r="L445" s="444">
        <f t="shared" ca="1" si="28"/>
        <v>1819630.4093807188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1819630.4093807188</v>
      </c>
      <c r="J446" s="444">
        <f t="array" ref="J446">IFERROR(INDEX('Retirement Calculator'!J:J,MATCH('Isaac 401k'!N446,'Retirement Calculator'!A:A,0),0),0)</f>
        <v>7820.4732791855868</v>
      </c>
      <c r="K446" s="444">
        <f t="shared" ca="1" si="27"/>
        <v>7549.2080670897221</v>
      </c>
      <c r="L446" s="444">
        <f t="shared" ca="1" si="28"/>
        <v>1819359.144168623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1819359.144168623</v>
      </c>
      <c r="J447" s="444">
        <f t="array" ref="J447">IFERROR(INDEX('Retirement Calculator'!J:J,MATCH('Isaac 401k'!N447,'Retirement Calculator'!A:A,0),0),0)</f>
        <v>7820.4732791855868</v>
      </c>
      <c r="K447" s="444">
        <f t="shared" ca="1" si="27"/>
        <v>7548.0777953726556</v>
      </c>
      <c r="L447" s="444">
        <f t="shared" ca="1" si="28"/>
        <v>1819086.74868481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1819086.74868481</v>
      </c>
      <c r="J448" s="444">
        <f t="array" ref="J448">IFERROR(INDEX('Retirement Calculator'!J:J,MATCH('Isaac 401k'!N448,'Retirement Calculator'!A:A,0),0),0)</f>
        <v>7820.4732791855868</v>
      </c>
      <c r="K448" s="444">
        <f t="shared" ca="1" si="27"/>
        <v>7546.9428141901017</v>
      </c>
      <c r="L448" s="444">
        <f t="shared" ca="1" si="28"/>
        <v>1818813.2182198146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1818813.2182198146</v>
      </c>
      <c r="J449" s="444">
        <f t="array" ref="J449">IFERROR(INDEX('Retirement Calculator'!J:J,MATCH('Isaac 401k'!N449,'Retirement Calculator'!A:A,0),0),0)</f>
        <v>7820.4732791855868</v>
      </c>
      <c r="K449" s="444">
        <f t="shared" ca="1" si="27"/>
        <v>7545.8031039192874</v>
      </c>
      <c r="L449" s="444">
        <f t="shared" ca="1" si="28"/>
        <v>1818538.5480445484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1818538.5480445484</v>
      </c>
      <c r="J450" s="444">
        <f t="array" ref="J450">IFERROR(INDEX('Retirement Calculator'!J:J,MATCH('Isaac 401k'!N450,'Retirement Calculator'!A:A,0),0),0)</f>
        <v>7820.4732791855868</v>
      </c>
      <c r="K450" s="444">
        <f t="shared" ca="1" si="27"/>
        <v>7544.6586448556782</v>
      </c>
      <c r="L450" s="444">
        <f t="shared" ca="1" si="28"/>
        <v>1818262.7334102185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1818262.7334102185</v>
      </c>
      <c r="J451" s="444">
        <f t="array" ref="J451">IFERROR(INDEX('Retirement Calculator'!J:J,MATCH('Isaac 401k'!N451,'Retirement Calculator'!A:A,0),0),0)</f>
        <v>7820.4732791855868</v>
      </c>
      <c r="K451" s="444">
        <f t="shared" ca="1" si="27"/>
        <v>7543.5094172126383</v>
      </c>
      <c r="L451" s="444">
        <f t="shared" ca="1" si="28"/>
        <v>1817985.7695482455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1817985.7695482455</v>
      </c>
      <c r="J452" s="444">
        <f t="array" ref="J452">IFERROR(INDEX('Retirement Calculator'!J:J,MATCH('Isaac 401k'!N452,'Retirement Calculator'!A:A,0),0),0)</f>
        <v>7820.4732791855868</v>
      </c>
      <c r="K452" s="444">
        <f t="shared" ca="1" si="27"/>
        <v>7542.3554011210827</v>
      </c>
      <c r="L452" s="444">
        <f t="shared" ca="1" si="28"/>
        <v>1817707.651670181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1817707.651670181</v>
      </c>
      <c r="J453" s="444">
        <f t="array" ref="J453">IFERROR(INDEX('Retirement Calculator'!J:J,MATCH('Isaac 401k'!N453,'Retirement Calculator'!A:A,0),0),0)</f>
        <v>7820.4732791855868</v>
      </c>
      <c r="K453" s="444">
        <f t="shared" ca="1" si="27"/>
        <v>7541.1965766291469</v>
      </c>
      <c r="L453" s="444">
        <f t="shared" ca="1" si="28"/>
        <v>1817428.3749676244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1817428.3749676244</v>
      </c>
      <c r="J454" s="444">
        <f t="array" ref="J454">IFERROR(INDEX('Retirement Calculator'!J:J,MATCH('Isaac 401k'!N454,'Retirement Calculator'!A:A,0),0),0)</f>
        <v>7820.4732791855868</v>
      </c>
      <c r="K454" s="444">
        <f t="shared" ca="1" si="27"/>
        <v>7540.0329237018295</v>
      </c>
      <c r="L454" s="444">
        <f t="shared" ca="1" si="28"/>
        <v>1817147.9346121408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1817147.9346121408</v>
      </c>
      <c r="J455" s="444">
        <f t="array" ref="J455">IFERROR(INDEX('Retirement Calculator'!J:J,MATCH('Isaac 401k'!N455,'Retirement Calculator'!A:A,0),0),0)</f>
        <v>7820.4732791855868</v>
      </c>
      <c r="K455" s="444">
        <f t="shared" ca="1" si="27"/>
        <v>7538.8644222206467</v>
      </c>
      <c r="L455" s="444">
        <f t="shared" ca="1" si="28"/>
        <v>1816866.3257551759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1816866.3257551759</v>
      </c>
      <c r="J456" s="444">
        <f t="array" ref="J456">IFERROR(INDEX('Retirement Calculator'!J:J,MATCH('Isaac 401k'!N456,'Retirement Calculator'!A:A,0),0),0)</f>
        <v>7820.4732791855868</v>
      </c>
      <c r="K456" s="444">
        <f t="shared" ca="1" si="27"/>
        <v>7537.6910519832927</v>
      </c>
      <c r="L456" s="444">
        <f t="shared" ca="1" si="28"/>
        <v>1816583.5435279736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1816583.5435279736</v>
      </c>
      <c r="J457" s="444">
        <f t="array" ref="J457">IFERROR(INDEX('Retirement Calculator'!J:J,MATCH('Isaac 401k'!N457,'Retirement Calculator'!A:A,0),0),0)</f>
        <v>7820.4732791855868</v>
      </c>
      <c r="K457" s="444">
        <f t="shared" ca="1" si="27"/>
        <v>7536.5127927032845</v>
      </c>
      <c r="L457" s="444">
        <f t="shared" ca="1" si="28"/>
        <v>1816299.5830414912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1816299.5830414912</v>
      </c>
      <c r="J458" s="444">
        <f t="array" ref="J458">IFERROR(INDEX('Retirement Calculator'!J:J,MATCH('Isaac 401k'!N458,'Retirement Calculator'!A:A,0),0),0)</f>
        <v>7820.4732791855868</v>
      </c>
      <c r="K458" s="444">
        <f t="shared" ca="1" si="27"/>
        <v>7535.329624009607</v>
      </c>
      <c r="L458" s="444">
        <f t="shared" ca="1" si="28"/>
        <v>1816014.4393863152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1816014.4393863152</v>
      </c>
      <c r="J459" s="444">
        <f t="array" ref="J459">IFERROR(INDEX('Retirement Calculator'!J:J,MATCH('Isaac 401k'!N459,'Retirement Calculator'!A:A,0),0),0)</f>
        <v>7820.4732791855868</v>
      </c>
      <c r="K459" s="444">
        <f t="shared" ca="1" si="27"/>
        <v>7534.1415254463727</v>
      </c>
      <c r="L459" s="444">
        <f t="shared" ca="1" si="28"/>
        <v>1815728.107632576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1815728.107632576</v>
      </c>
      <c r="J460" s="444">
        <f t="array" ref="J460">IFERROR(INDEX('Retirement Calculator'!J:J,MATCH('Isaac 401k'!N460,'Retirement Calculator'!A:A,0),0),0)</f>
        <v>7820.4732791855868</v>
      </c>
      <c r="K460" s="444">
        <f t="shared" ca="1" si="27"/>
        <v>7532.9484764724602</v>
      </c>
      <c r="L460" s="444">
        <f t="shared" ca="1" si="28"/>
        <v>1815440.5828298628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1815440.5828298628</v>
      </c>
      <c r="J461" s="444">
        <f t="array" ref="J461">IFERROR(INDEX('Retirement Calculator'!J:J,MATCH('Isaac 401k'!N461,'Retirement Calculator'!A:A,0),0),0)</f>
        <v>7820.4732791855868</v>
      </c>
      <c r="K461" s="444">
        <f t="shared" ca="1" si="27"/>
        <v>7531.7504564611554</v>
      </c>
      <c r="L461" s="444">
        <f t="shared" ca="1" si="28"/>
        <v>1815151.8600071385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1815151.8600071385</v>
      </c>
      <c r="J462" s="444">
        <f t="array" ref="J462">IFERROR(INDEX('Retirement Calculator'!J:J,MATCH('Isaac 401k'!N462,'Retirement Calculator'!A:A,0),0),0)</f>
        <v>7820.4732791855868</v>
      </c>
      <c r="K462" s="444">
        <f t="shared" ca="1" si="27"/>
        <v>7530.5474446998023</v>
      </c>
      <c r="L462" s="444">
        <f t="shared" ca="1" si="28"/>
        <v>1814861.9341726527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1814861.9341726527</v>
      </c>
      <c r="J463" s="444">
        <f t="array" ref="J463">IFERROR(INDEX('Retirement Calculator'!J:J,MATCH('Isaac 401k'!N463,'Retirement Calculator'!A:A,0),0),0)</f>
        <v>7820.4732791855868</v>
      </c>
      <c r="K463" s="444">
        <f t="shared" ca="1" si="27"/>
        <v>7529.339420389445</v>
      </c>
      <c r="L463" s="444">
        <f t="shared" ca="1" si="28"/>
        <v>1814570.8003138565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1814570.8003138565</v>
      </c>
      <c r="J464" s="444">
        <f t="array" ref="J464">IFERROR(INDEX('Retirement Calculator'!J:J,MATCH('Isaac 401k'!N464,'Retirement Calculator'!A:A,0),0),0)</f>
        <v>7820.4732791855868</v>
      </c>
      <c r="K464" s="444">
        <f t="shared" ca="1" si="27"/>
        <v>7528.1263626444625</v>
      </c>
      <c r="L464" s="444">
        <f t="shared" ca="1" si="28"/>
        <v>1814278.4533973152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1814278.4533973152</v>
      </c>
      <c r="J465" s="444">
        <f t="array" ref="J465">IFERROR(INDEX('Retirement Calculator'!J:J,MATCH('Isaac 401k'!N465,'Retirement Calculator'!A:A,0),0),0)</f>
        <v>7820.4732791855868</v>
      </c>
      <c r="K465" s="444">
        <f t="shared" ca="1" si="27"/>
        <v>7526.9082504922071</v>
      </c>
      <c r="L465" s="444">
        <f t="shared" ca="1" si="28"/>
        <v>1813984.8883686219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1813984.8883686219</v>
      </c>
      <c r="J466" s="444">
        <f t="array" ref="J466">IFERROR(INDEX('Retirement Calculator'!J:J,MATCH('Isaac 401k'!N466,'Retirement Calculator'!A:A,0),0),0)</f>
        <v>7820.4732791855868</v>
      </c>
      <c r="K466" s="444">
        <f t="shared" ca="1" si="27"/>
        <v>7525.6850628726515</v>
      </c>
      <c r="L466" s="444">
        <f t="shared" ca="1" si="28"/>
        <v>1813690.1001523091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1813690.1001523091</v>
      </c>
      <c r="J467" s="444">
        <f t="array" ref="J467">IFERROR(INDEX('Retirement Calculator'!J:J,MATCH('Isaac 401k'!N467,'Retirement Calculator'!A:A,0),0),0)</f>
        <v>7820.4732791855868</v>
      </c>
      <c r="K467" s="444">
        <f t="shared" ca="1" si="27"/>
        <v>7524.456778638013</v>
      </c>
      <c r="L467" s="444">
        <f t="shared" ca="1" si="28"/>
        <v>1813394.0836517615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1813394.0836517615</v>
      </c>
      <c r="J468" s="444">
        <f t="array" ref="J468">IFERROR(INDEX('Retirement Calculator'!J:J,MATCH('Isaac 401k'!N468,'Retirement Calculator'!A:A,0),0),0)</f>
        <v>7820.4732791855868</v>
      </c>
      <c r="K468" s="444">
        <f t="shared" ca="1" si="27"/>
        <v>7523.2233765523997</v>
      </c>
      <c r="L468" s="444">
        <f t="shared" ca="1" si="28"/>
        <v>1813096.8337491283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1813096.8337491283</v>
      </c>
      <c r="J469" s="444">
        <f t="array" ref="J469">IFERROR(INDEX('Retirement Calculator'!J:J,MATCH('Isaac 401k'!N469,'Retirement Calculator'!A:A,0),0),0)</f>
        <v>7820.4732791855868</v>
      </c>
      <c r="K469" s="444">
        <f t="shared" ca="1" si="27"/>
        <v>7521.9848352914278</v>
      </c>
      <c r="L469" s="444">
        <f t="shared" ca="1" si="28"/>
        <v>1812798.3453052342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1812798.3453052342</v>
      </c>
      <c r="J470" s="444">
        <f t="array" ref="J470">IFERROR(INDEX('Retirement Calculator'!J:J,MATCH('Isaac 401k'!N470,'Retirement Calculator'!A:A,0),0),0)</f>
        <v>7820.4732791855868</v>
      </c>
      <c r="K470" s="444">
        <f t="shared" ca="1" si="27"/>
        <v>7520.7411334418694</v>
      </c>
      <c r="L470" s="444">
        <f t="shared" ca="1" si="28"/>
        <v>1812498.6131594905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1812498.6131594905</v>
      </c>
      <c r="J471" s="444">
        <f t="array" ref="J471">IFERROR(INDEX('Retirement Calculator'!J:J,MATCH('Isaac 401k'!N471,'Retirement Calculator'!A:A,0),0),0)</f>
        <v>7820.4732791855868</v>
      </c>
      <c r="K471" s="444">
        <f t="shared" ca="1" si="27"/>
        <v>7519.4922495012706</v>
      </c>
      <c r="L471" s="444">
        <f t="shared" ca="1" si="28"/>
        <v>1812197.6321298061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1812197.6321298061</v>
      </c>
      <c r="J472" s="444">
        <f t="array" ref="J472">IFERROR(INDEX('Retirement Calculator'!J:J,MATCH('Isaac 401k'!N472,'Retirement Calculator'!A:A,0),0),0)</f>
        <v>7820.4732791855868</v>
      </c>
      <c r="K472" s="444">
        <f t="shared" ca="1" si="27"/>
        <v>7518.2381618775844</v>
      </c>
      <c r="L472" s="444">
        <f t="shared" ca="1" si="28"/>
        <v>1811895.397012498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1811895.397012498</v>
      </c>
      <c r="J473" s="444">
        <f t="array" ref="J473">IFERROR(INDEX('Retirement Calculator'!J:J,MATCH('Isaac 401k'!N473,'Retirement Calculator'!A:A,0),0),0)</f>
        <v>7820.4732791855868</v>
      </c>
      <c r="K473" s="444">
        <f t="shared" ca="1" si="27"/>
        <v>7516.9788488888016</v>
      </c>
      <c r="L473" s="444">
        <f t="shared" ca="1" si="28"/>
        <v>1811591.9025822012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1811591.9025822012</v>
      </c>
      <c r="J474" s="444">
        <f t="array" ref="J474">IFERROR(INDEX('Retirement Calculator'!J:J,MATCH('Isaac 401k'!N474,'Retirement Calculator'!A:A,0),0),0)</f>
        <v>7820.4732791855868</v>
      </c>
      <c r="K474" s="444">
        <f t="shared" ca="1" si="27"/>
        <v>7515.714288762566</v>
      </c>
      <c r="L474" s="444">
        <f t="shared" ca="1" si="28"/>
        <v>1811287.1435917781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1811287.1435917781</v>
      </c>
      <c r="J475" s="444">
        <f t="array" ref="J475">IFERROR(INDEX('Retirement Calculator'!J:J,MATCH('Isaac 401k'!N475,'Retirement Calculator'!A:A,0),0),0)</f>
        <v>7820.4732791855868</v>
      </c>
      <c r="K475" s="444">
        <f t="shared" ca="1" si="27"/>
        <v>7514.4444596358007</v>
      </c>
      <c r="L475" s="444">
        <f t="shared" ca="1" si="28"/>
        <v>1810981.1147722283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1810981.1147722283</v>
      </c>
      <c r="J476" s="444">
        <f t="array" ref="J476">IFERROR(INDEX('Retirement Calculator'!J:J,MATCH('Isaac 401k'!N476,'Retirement Calculator'!A:A,0),0),0)</f>
        <v>7820.4732791855868</v>
      </c>
      <c r="K476" s="444">
        <f t="shared" ca="1" si="27"/>
        <v>7513.1693395543443</v>
      </c>
      <c r="L476" s="444">
        <f t="shared" ca="1" si="28"/>
        <v>1810673.8108325971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1810673.8108325971</v>
      </c>
      <c r="J477" s="444">
        <f t="array" ref="J477">IFERROR(INDEX('Retirement Calculator'!J:J,MATCH('Isaac 401k'!N477,'Retirement Calculator'!A:A,0),0),0)</f>
        <v>7820.4732791855868</v>
      </c>
      <c r="K477" s="444">
        <f t="shared" ca="1" si="27"/>
        <v>7511.8889064725472</v>
      </c>
      <c r="L477" s="444">
        <f t="shared" ca="1" si="28"/>
        <v>1810365.2264598841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1810365.2264598841</v>
      </c>
      <c r="J478" s="444">
        <f t="array" ref="J478">IFERROR(INDEX('Retirement Calculator'!J:J,MATCH('Isaac 401k'!N478,'Retirement Calculator'!A:A,0),0),0)</f>
        <v>7820.4732791855868</v>
      </c>
      <c r="K478" s="444">
        <f t="shared" ca="1" si="27"/>
        <v>7510.60313825291</v>
      </c>
      <c r="L478" s="444">
        <f t="shared" ca="1" si="28"/>
        <v>1810055.3563189514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1810055.3563189514</v>
      </c>
      <c r="J479" s="444">
        <f t="array" ref="J479">IFERROR(INDEX('Retirement Calculator'!J:J,MATCH('Isaac 401k'!N479,'Retirement Calculator'!A:A,0),0),0)</f>
        <v>7820.4732791855868</v>
      </c>
      <c r="K479" s="444">
        <f t="shared" ca="1" si="27"/>
        <v>7509.3120126656904</v>
      </c>
      <c r="L479" s="444">
        <f t="shared" ca="1" si="28"/>
        <v>1809744.1950524314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1809744.1950524314</v>
      </c>
      <c r="J480" s="444">
        <f t="array" ref="J480">IFERROR(INDEX('Retirement Calculator'!J:J,MATCH('Isaac 401k'!N480,'Retirement Calculator'!A:A,0),0),0)</f>
        <v>7820.4732791855868</v>
      </c>
      <c r="K480" s="444">
        <f t="shared" ca="1" si="27"/>
        <v>7508.0155073885244</v>
      </c>
      <c r="L480" s="444">
        <f t="shared" ca="1" si="28"/>
        <v>1809431.7372806345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1809431.7372806345</v>
      </c>
      <c r="J481" s="444">
        <f t="array" ref="J481">IFERROR(INDEX('Retirement Calculator'!J:J,MATCH('Isaac 401k'!N481,'Retirement Calculator'!A:A,0),0),0)</f>
        <v>7820.4732791855868</v>
      </c>
      <c r="K481" s="444">
        <f t="shared" ca="1" si="27"/>
        <v>7506.7136000060382</v>
      </c>
      <c r="L481" s="444">
        <f t="shared" ca="1" si="28"/>
        <v>1809117.9776014548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1809117.9776014548</v>
      </c>
      <c r="J482" s="444">
        <f t="array" ref="J482">IFERROR(INDEX('Retirement Calculator'!J:J,MATCH('Isaac 401k'!N482,'Retirement Calculator'!A:A,0),0),0)</f>
        <v>7820.4732791855868</v>
      </c>
      <c r="K482" s="444">
        <f t="shared" ca="1" si="27"/>
        <v>7505.4062680094557</v>
      </c>
      <c r="L482" s="444">
        <f t="shared" ca="1" si="28"/>
        <v>1808802.9105902787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1808802.9105902787</v>
      </c>
      <c r="J483" s="444">
        <f t="array" ref="J483">IFERROR(INDEX('Retirement Calculator'!J:J,MATCH('Isaac 401k'!N483,'Retirement Calculator'!A:A,0),0),0)</f>
        <v>7820.4732791855868</v>
      </c>
      <c r="K483" s="444">
        <f t="shared" ca="1" si="27"/>
        <v>7504.0934887962221</v>
      </c>
      <c r="L483" s="444">
        <f t="shared" ca="1" si="28"/>
        <v>1808486.5307998892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1808486.5307998892</v>
      </c>
      <c r="J484" s="444">
        <f t="array" ref="J484">IFERROR(INDEX('Retirement Calculator'!J:J,MATCH('Isaac 401k'!N484,'Retirement Calculator'!A:A,0),0),0)</f>
        <v>7820.4732791855868</v>
      </c>
      <c r="K484" s="444">
        <f t="shared" ca="1" si="27"/>
        <v>7502.7752396695987</v>
      </c>
      <c r="L484" s="444">
        <f t="shared" ca="1" si="28"/>
        <v>1808168.8327603731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1808168.8327603731</v>
      </c>
      <c r="J485" s="444">
        <f t="array" ref="J485">IFERROR(INDEX('Retirement Calculator'!J:J,MATCH('Isaac 401k'!N485,'Retirement Calculator'!A:A,0),0),0)</f>
        <v>7820.4732791855868</v>
      </c>
      <c r="K485" s="444">
        <f t="shared" ca="1" si="27"/>
        <v>7501.4514978382813</v>
      </c>
      <c r="L485" s="444">
        <f t="shared" ca="1" si="28"/>
        <v>1807849.8109790259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1807849.8109790259</v>
      </c>
      <c r="J486" s="444">
        <f t="array" ref="J486">IFERROR(INDEX('Retirement Calculator'!J:J,MATCH('Isaac 401k'!N486,'Retirement Calculator'!A:A,0),0),0)</f>
        <v>7820.4732791855868</v>
      </c>
      <c r="K486" s="444">
        <f t="shared" ca="1" si="27"/>
        <v>7500.1222404160026</v>
      </c>
      <c r="L486" s="444">
        <f t="shared" ca="1" si="28"/>
        <v>1807529.4599402563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1807529.4599402563</v>
      </c>
      <c r="J487" s="444">
        <f t="array" ref="J487">IFERROR(INDEX('Retirement Calculator'!J:J,MATCH('Isaac 401k'!N487,'Retirement Calculator'!A:A,0),0),0)</f>
        <v>7820.4732791855868</v>
      </c>
      <c r="K487" s="444">
        <f t="shared" ca="1" si="27"/>
        <v>7498.7874444211266</v>
      </c>
      <c r="L487" s="444">
        <f t="shared" ca="1" si="28"/>
        <v>1807207.7741054918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1807207.7741054918</v>
      </c>
      <c r="J488" s="444">
        <f t="array" ref="J488">IFERROR(INDEX('Retirement Calculator'!J:J,MATCH('Isaac 401k'!N488,'Retirement Calculator'!A:A,0),0),0)</f>
        <v>7820.4732791855868</v>
      </c>
      <c r="K488" s="444">
        <f t="shared" ca="1" si="27"/>
        <v>7497.4470867762757</v>
      </c>
      <c r="L488" s="444">
        <f t="shared" ca="1" si="28"/>
        <v>1806884.7479130826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1806884.7479130826</v>
      </c>
      <c r="J489" s="444">
        <f t="array" ref="J489">IFERROR(INDEX('Retirement Calculator'!J:J,MATCH('Isaac 401k'!N489,'Retirement Calculator'!A:A,0),0),0)</f>
        <v>7820.4732791855868</v>
      </c>
      <c r="K489" s="444">
        <f t="shared" ca="1" si="27"/>
        <v>7496.1011443079042</v>
      </c>
      <c r="L489" s="444">
        <f t="shared" ca="1" si="28"/>
        <v>1806560.375778205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1806560.375778205</v>
      </c>
      <c r="J490" s="444">
        <f t="array" ref="J490">IFERROR(INDEX('Retirement Calculator'!J:J,MATCH('Isaac 401k'!N490,'Retirement Calculator'!A:A,0),0),0)</f>
        <v>7820.4732791855868</v>
      </c>
      <c r="K490" s="444">
        <f t="shared" ca="1" si="27"/>
        <v>7494.7495937459144</v>
      </c>
      <c r="L490" s="444">
        <f t="shared" ca="1" si="28"/>
        <v>1806234.6520927653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1806234.6520927653</v>
      </c>
      <c r="J491" s="444">
        <f t="array" ref="J491">IFERROR(INDEX('Retirement Calculator'!J:J,MATCH('Isaac 401k'!N491,'Retirement Calculator'!A:A,0),0),0)</f>
        <v>7820.4732791855868</v>
      </c>
      <c r="K491" s="444">
        <f t="shared" ca="1" si="27"/>
        <v>7493.3924117232491</v>
      </c>
      <c r="L491" s="444">
        <f t="shared" ca="1" si="28"/>
        <v>1805907.571225303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1805907.571225303</v>
      </c>
      <c r="J492" s="444">
        <f t="array" ref="J492">IFERROR(INDEX('Retirement Calculator'!J:J,MATCH('Isaac 401k'!N492,'Retirement Calculator'!A:A,0),0),0)</f>
        <v>7820.4732791855868</v>
      </c>
      <c r="K492" s="444">
        <f t="shared" ca="1" si="27"/>
        <v>7492.0295747754899</v>
      </c>
      <c r="L492" s="444">
        <f t="shared" ca="1" si="28"/>
        <v>1805579.127520893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1805579.127520893</v>
      </c>
      <c r="J493" s="444">
        <f t="array" ref="J493">IFERROR(INDEX('Retirement Calculator'!J:J,MATCH('Isaac 401k'!N493,'Retirement Calculator'!A:A,0),0),0)</f>
        <v>7820.4732791855868</v>
      </c>
      <c r="K493" s="444">
        <f t="shared" ca="1" si="27"/>
        <v>7490.6610593404466</v>
      </c>
      <c r="L493" s="444">
        <f t="shared" ca="1" si="28"/>
        <v>1805249.3153010479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1805249.3153010479</v>
      </c>
      <c r="J494" s="444">
        <f t="array" ref="J494">IFERROR(INDEX('Retirement Calculator'!J:J,MATCH('Isaac 401k'!N494,'Retirement Calculator'!A:A,0),0),0)</f>
        <v>7820.4732791855868</v>
      </c>
      <c r="K494" s="444">
        <f t="shared" ca="1" si="27"/>
        <v>7489.2868417577583</v>
      </c>
      <c r="L494" s="444">
        <f t="shared" ca="1" si="28"/>
        <v>1804918.1288636201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1804918.1288636201</v>
      </c>
      <c r="J495" s="444">
        <f t="array" ref="J495">IFERROR(INDEX('Retirement Calculator'!J:J,MATCH('Isaac 401k'!N495,'Retirement Calculator'!A:A,0),0),0)</f>
        <v>7820.4732791855868</v>
      </c>
      <c r="K495" s="444">
        <f t="shared" ca="1" si="27"/>
        <v>7487.9068982684776</v>
      </c>
      <c r="L495" s="444">
        <f t="shared" ca="1" si="28"/>
        <v>1804585.562482703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1804585.562482703</v>
      </c>
      <c r="J496" s="444">
        <f t="array" ref="J496">IFERROR(INDEX('Retirement Calculator'!J:J,MATCH('Isaac 401k'!N496,'Retirement Calculator'!A:A,0),0),0)</f>
        <v>7820.4732791855868</v>
      </c>
      <c r="K496" s="444">
        <f t="shared" ca="1" si="27"/>
        <v>7486.5212050146547</v>
      </c>
      <c r="L496" s="444">
        <f t="shared" ca="1" si="28"/>
        <v>1804251.610408532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1804251.610408532</v>
      </c>
      <c r="J497" s="444">
        <f t="array" ref="J497">IFERROR(INDEX('Retirement Calculator'!J:J,MATCH('Isaac 401k'!N497,'Retirement Calculator'!A:A,0),0),0)</f>
        <v>7820.4732791855868</v>
      </c>
      <c r="K497" s="444">
        <f t="shared" ca="1" si="27"/>
        <v>7485.1297380389433</v>
      </c>
      <c r="L497" s="444">
        <f t="shared" ca="1" si="28"/>
        <v>1803916.2668673852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1803916.2668673852</v>
      </c>
      <c r="J498" s="444">
        <f t="array" ref="J498">IFERROR(INDEX('Retirement Calculator'!J:J,MATCH('Isaac 401k'!N498,'Retirement Calculator'!A:A,0),0),0)</f>
        <v>7820.4732791855868</v>
      </c>
      <c r="K498" s="444">
        <f t="shared" ca="1" si="27"/>
        <v>7483.7324732841653</v>
      </c>
      <c r="L498" s="444">
        <f t="shared" ca="1" si="28"/>
        <v>1803579.5260614839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1803579.5260614839</v>
      </c>
      <c r="J499" s="444">
        <f t="array" ref="J499">IFERROR(INDEX('Retirement Calculator'!J:J,MATCH('Isaac 401k'!N499,'Retirement Calculator'!A:A,0),0),0)</f>
        <v>7820.4732791855868</v>
      </c>
      <c r="K499" s="444">
        <f t="shared" ca="1" si="27"/>
        <v>7482.329386592909</v>
      </c>
      <c r="L499" s="444">
        <f t="shared" ca="1" si="28"/>
        <v>1803241.3821688911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1803241.3821688911</v>
      </c>
      <c r="J500" s="444">
        <f t="array" ref="J500">IFERROR(INDEX('Retirement Calculator'!J:J,MATCH('Isaac 401k'!N500,'Retirement Calculator'!A:A,0),0),0)</f>
        <v>7820.4732791855868</v>
      </c>
      <c r="K500" s="444">
        <f t="shared" ca="1" si="27"/>
        <v>7480.9204537071064</v>
      </c>
      <c r="L500" s="444">
        <f t="shared" ca="1" si="28"/>
        <v>1802901.8293434128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1802901.8293434128</v>
      </c>
      <c r="J501" s="444">
        <f t="array" ref="J501">IFERROR(INDEX('Retirement Calculator'!J:J,MATCH('Isaac 401k'!N501,'Retirement Calculator'!A:A,0),0),0)</f>
        <v>7820.4732791855868</v>
      </c>
      <c r="K501" s="444">
        <f t="shared" ca="1" si="27"/>
        <v>7479.5056502676134</v>
      </c>
      <c r="L501" s="444">
        <f t="shared" ca="1" si="28"/>
        <v>1802560.8617144949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1802560.8617144949</v>
      </c>
      <c r="J502" s="444">
        <f t="array" ref="J502">IFERROR(INDEX('Retirement Calculator'!J:J,MATCH('Isaac 401k'!N502,'Retirement Calculator'!A:A,0),0),0)</f>
        <v>7820.4732791855868</v>
      </c>
      <c r="K502" s="444">
        <f t="shared" ca="1" si="27"/>
        <v>7478.0849518137884</v>
      </c>
      <c r="L502" s="444">
        <f t="shared" ca="1" si="28"/>
        <v>1802218.4733871231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1802218.4733871231</v>
      </c>
      <c r="J503" s="444">
        <f t="array" ref="J503">IFERROR(INDEX('Retirement Calculator'!J:J,MATCH('Isaac 401k'!N503,'Retirement Calculator'!A:A,0),0),0)</f>
        <v>7820.4732791855868</v>
      </c>
      <c r="K503" s="444">
        <f t="shared" ca="1" si="27"/>
        <v>7476.6583337830734</v>
      </c>
      <c r="L503" s="444">
        <f t="shared" ca="1" si="28"/>
        <v>1801874.6584417205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1801874.6584417205</v>
      </c>
      <c r="J504" s="444">
        <f t="array" ref="J504">IFERROR(INDEX('Retirement Calculator'!J:J,MATCH('Isaac 401k'!N504,'Retirement Calculator'!A:A,0),0),0)</f>
        <v>7820.4732791855868</v>
      </c>
      <c r="K504" s="444">
        <f t="shared" ca="1" si="27"/>
        <v>7475.2257715105625</v>
      </c>
      <c r="L504" s="444">
        <f t="shared" ca="1" si="28"/>
        <v>1801529.4109340454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1801529.4109340454</v>
      </c>
      <c r="J505" s="444">
        <f t="array" ref="J505">IFERROR(INDEX('Retirement Calculator'!J:J,MATCH('Isaac 401k'!N505,'Retirement Calculator'!A:A,0),0),0)</f>
        <v>7820.4732791855868</v>
      </c>
      <c r="K505" s="444">
        <f t="shared" ca="1" si="27"/>
        <v>7473.7872402285839</v>
      </c>
      <c r="L505" s="444">
        <f t="shared" ca="1" si="28"/>
        <v>1801182.7248950885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1801182.7248950885</v>
      </c>
      <c r="J506" s="444">
        <f t="array" ref="J506">IFERROR(INDEX('Retirement Calculator'!J:J,MATCH('Isaac 401k'!N506,'Retirement Calculator'!A:A,0),0),0)</f>
        <v>7820.4732791855868</v>
      </c>
      <c r="K506" s="444">
        <f t="shared" ca="1" si="27"/>
        <v>7472.342715066261</v>
      </c>
      <c r="L506" s="444">
        <f t="shared" ca="1" si="28"/>
        <v>1800834.594330969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1800834.594330969</v>
      </c>
      <c r="J507" s="444">
        <f t="array" ref="J507">IFERROR(INDEX('Retirement Calculator'!J:J,MATCH('Isaac 401k'!N507,'Retirement Calculator'!A:A,0),0),0)</f>
        <v>7820.4732791855868</v>
      </c>
      <c r="K507" s="444">
        <f t="shared" ca="1" si="27"/>
        <v>7470.8921710490977</v>
      </c>
      <c r="L507" s="444">
        <f t="shared" ca="1" si="28"/>
        <v>1800485.0132228325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1800485.0132228325</v>
      </c>
      <c r="J508" s="444">
        <f t="array" ref="J508">IFERROR(INDEX('Retirement Calculator'!J:J,MATCH('Isaac 401k'!N508,'Retirement Calculator'!A:A,0),0),0)</f>
        <v>7820.4732791855868</v>
      </c>
      <c r="K508" s="444">
        <f t="shared" ca="1" si="27"/>
        <v>7469.4355830985278</v>
      </c>
      <c r="L508" s="444">
        <f t="shared" ca="1" si="28"/>
        <v>1800133.9755267454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1800133.9755267454</v>
      </c>
      <c r="J509" s="444">
        <f t="array" ref="J509">IFERROR(INDEX('Retirement Calculator'!J:J,MATCH('Isaac 401k'!N509,'Retirement Calculator'!A:A,0),0),0)</f>
        <v>7820.4732791855868</v>
      </c>
      <c r="K509" s="444">
        <f t="shared" ca="1" si="27"/>
        <v>7467.972926031498</v>
      </c>
      <c r="L509" s="444">
        <f t="shared" ca="1" si="28"/>
        <v>1799781.4751735914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1799781.4751735914</v>
      </c>
      <c r="J510" s="444">
        <f t="array" ref="J510">IFERROR(INDEX('Retirement Calculator'!J:J,MATCH('Isaac 401k'!N510,'Retirement Calculator'!A:A,0),0),0)</f>
        <v>7820.4732791855868</v>
      </c>
      <c r="K510" s="444">
        <f t="shared" ca="1" si="27"/>
        <v>7466.5041745600238</v>
      </c>
      <c r="L510" s="444">
        <f t="shared" ca="1" si="28"/>
        <v>1799427.5060689659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1799427.5060689659</v>
      </c>
      <c r="J511" s="444">
        <f t="array" ref="J511">IFERROR(INDEX('Retirement Calculator'!J:J,MATCH('Isaac 401k'!N511,'Retirement Calculator'!A:A,0),0),0)</f>
        <v>7820.4732791855868</v>
      </c>
      <c r="K511" s="444">
        <f t="shared" ca="1" si="27"/>
        <v>7465.0293032907512</v>
      </c>
      <c r="L511" s="444">
        <f t="shared" ca="1" si="28"/>
        <v>1799072.0620930709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1799072.0620930709</v>
      </c>
      <c r="J512" s="444">
        <f t="array" ref="J512">IFERROR(INDEX('Retirement Calculator'!J:J,MATCH('Isaac 401k'!N512,'Retirement Calculator'!A:A,0),0),0)</f>
        <v>7820.4732791855868</v>
      </c>
      <c r="K512" s="444">
        <f t="shared" ca="1" si="27"/>
        <v>7463.5482867245219</v>
      </c>
      <c r="L512" s="444">
        <f t="shared" ca="1" si="28"/>
        <v>1798715.13710061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1798715.13710061</v>
      </c>
      <c r="J513" s="444">
        <f t="array" ref="J513">IFERROR(INDEX('Retirement Calculator'!J:J,MATCH('Isaac 401k'!N513,'Retirement Calculator'!A:A,0),0),0)</f>
        <v>7820.4732791855868</v>
      </c>
      <c r="K513" s="444">
        <f t="shared" ca="1" si="27"/>
        <v>7462.0610992559359</v>
      </c>
      <c r="L513" s="444">
        <f t="shared" ca="1" si="28"/>
        <v>1798356.7249206803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1798356.7249206803</v>
      </c>
      <c r="J514" s="444">
        <f t="array" ref="J514">IFERROR(INDEX('Retirement Calculator'!J:J,MATCH('Isaac 401k'!N514,'Retirement Calculator'!A:A,0),0),0)</f>
        <v>7820.4732791855868</v>
      </c>
      <c r="K514" s="444">
        <f t="shared" ca="1" si="27"/>
        <v>7460.5677151728951</v>
      </c>
      <c r="L514" s="444">
        <f t="shared" ca="1" si="28"/>
        <v>1797996.8193566676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1797996.8193566676</v>
      </c>
      <c r="J515" s="444">
        <f t="array" ref="J515">IFERROR(INDEX('Retirement Calculator'!J:J,MATCH('Isaac 401k'!N515,'Retirement Calculator'!A:A,0),0),0)</f>
        <v>7820.4732791855868</v>
      </c>
      <c r="K515" s="444">
        <f t="shared" ca="1" si="27"/>
        <v>7459.0681086561754</v>
      </c>
      <c r="L515" s="444">
        <f t="shared" ca="1" si="28"/>
        <v>1797635.4141861382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1797635.4141861382</v>
      </c>
      <c r="J516" s="444">
        <f t="array" ref="J516">IFERROR(INDEX('Retirement Calculator'!J:J,MATCH('Isaac 401k'!N516,'Retirement Calculator'!A:A,0),0),0)</f>
        <v>7820.4732791855868</v>
      </c>
      <c r="K516" s="444">
        <f t="shared" ca="1" si="27"/>
        <v>7457.5622537789686</v>
      </c>
      <c r="L516" s="444">
        <f t="shared" ca="1" si="28"/>
        <v>1797272.5031607316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1797272.5031607316</v>
      </c>
      <c r="J517" s="444">
        <f t="array" ref="J517">IFERROR(INDEX('Retirement Calculator'!J:J,MATCH('Isaac 401k'!N517,'Retirement Calculator'!A:A,0),0),0)</f>
        <v>7820.4732791855868</v>
      </c>
      <c r="K517" s="444">
        <f t="shared" ca="1" si="27"/>
        <v>7456.0501245064415</v>
      </c>
      <c r="L517" s="444">
        <f t="shared" ca="1" si="28"/>
        <v>1796908.0800060525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1796908.0800060525</v>
      </c>
      <c r="J518" s="444">
        <f t="array" ref="J518">IFERROR(INDEX('Retirement Calculator'!J:J,MATCH('Isaac 401k'!N518,'Retirement Calculator'!A:A,0),0),0)</f>
        <v>7820.4732791855868</v>
      </c>
      <c r="K518" s="444">
        <f t="shared" ref="K518:K772" ca="1" si="53">IPMT(M518/12,1,12,-I518+J518,,0)</f>
        <v>7454.5316946952789</v>
      </c>
      <c r="L518" s="444">
        <f t="shared" ref="L518:L772" ca="1" si="54">I518-J518+K518</f>
        <v>1796542.1384215623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1796542.1384215623</v>
      </c>
      <c r="J519" s="444">
        <f t="array" ref="J519">IFERROR(INDEX('Retirement Calculator'!J:J,MATCH('Isaac 401k'!N519,'Retirement Calculator'!A:A,0),0),0)</f>
        <v>7820.4732791855868</v>
      </c>
      <c r="K519" s="444">
        <f t="shared" ca="1" si="53"/>
        <v>7453.0069380932364</v>
      </c>
      <c r="L519" s="444">
        <f t="shared" ca="1" si="54"/>
        <v>1796174.67208047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1796174.67208047</v>
      </c>
      <c r="J520" s="444">
        <f t="array" ref="J520">IFERROR(INDEX('Retirement Calculator'!J:J,MATCH('Isaac 401k'!N520,'Retirement Calculator'!A:A,0),0),0)</f>
        <v>7820.4732791855868</v>
      </c>
      <c r="K520" s="444">
        <f t="shared" ca="1" si="53"/>
        <v>7451.4758283386846</v>
      </c>
      <c r="L520" s="444">
        <f t="shared" ca="1" si="54"/>
        <v>1795805.6746296231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1795805.6746296231</v>
      </c>
      <c r="J521" s="444">
        <f t="array" ref="J521">IFERROR(INDEX('Retirement Calculator'!J:J,MATCH('Isaac 401k'!N521,'Retirement Calculator'!A:A,0),0),0)</f>
        <v>7820.4732791855868</v>
      </c>
      <c r="K521" s="444">
        <f t="shared" ca="1" si="53"/>
        <v>7449.9383389601571</v>
      </c>
      <c r="L521" s="444">
        <f t="shared" ca="1" si="54"/>
        <v>1795435.1396893975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1795435.1396893975</v>
      </c>
      <c r="J522" s="444">
        <f t="array" ref="J522">IFERROR(INDEX('Retirement Calculator'!J:J,MATCH('Isaac 401k'!N522,'Retirement Calculator'!A:A,0),0),0)</f>
        <v>7820.4732791855868</v>
      </c>
      <c r="K522" s="444">
        <f t="shared" ca="1" si="53"/>
        <v>7448.3944433758816</v>
      </c>
      <c r="L522" s="444">
        <f t="shared" ca="1" si="54"/>
        <v>1795063.0608535879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1795063.0608535879</v>
      </c>
      <c r="J523" s="444">
        <f t="array" ref="J523">IFERROR(INDEX('Retirement Calculator'!J:J,MATCH('Isaac 401k'!N523,'Retirement Calculator'!A:A,0),0),0)</f>
        <v>7820.4732791855868</v>
      </c>
      <c r="K523" s="444">
        <f t="shared" ca="1" si="53"/>
        <v>7446.8441148933425</v>
      </c>
      <c r="L523" s="444">
        <f t="shared" ca="1" si="54"/>
        <v>1794689.4316892957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1794689.4316892957</v>
      </c>
      <c r="J524" s="444">
        <f t="array" ref="J524">IFERROR(INDEX('Retirement Calculator'!J:J,MATCH('Isaac 401k'!N524,'Retirement Calculator'!A:A,0),0),0)</f>
        <v>7820.4732791855868</v>
      </c>
      <c r="K524" s="444">
        <f t="shared" ca="1" si="53"/>
        <v>7445.2873267087925</v>
      </c>
      <c r="L524" s="444">
        <f t="shared" ca="1" si="54"/>
        <v>1794314.245736819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1794314.245736819</v>
      </c>
      <c r="J525" s="444">
        <f t="array" ref="J525">IFERROR(INDEX('Retirement Calculator'!J:J,MATCH('Isaac 401k'!N525,'Retirement Calculator'!A:A,0),0),0)</f>
        <v>7820.4732791855868</v>
      </c>
      <c r="K525" s="444">
        <f t="shared" ca="1" si="53"/>
        <v>7443.7240519068055</v>
      </c>
      <c r="L525" s="444">
        <f t="shared" ca="1" si="54"/>
        <v>1793937.4965095401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1793937.4965095401</v>
      </c>
      <c r="J526" s="444">
        <f t="array" ref="J526">IFERROR(INDEX('Retirement Calculator'!J:J,MATCH('Isaac 401k'!N526,'Retirement Calculator'!A:A,0),0),0)</f>
        <v>7820.4732791855868</v>
      </c>
      <c r="K526" s="444">
        <f t="shared" ca="1" si="53"/>
        <v>7442.1542634598109</v>
      </c>
      <c r="L526" s="444">
        <f t="shared" ca="1" si="54"/>
        <v>1793559.1774938144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1793559.1774938144</v>
      </c>
      <c r="J527" s="444">
        <f t="array" ref="J527">IFERROR(INDEX('Retirement Calculator'!J:J,MATCH('Isaac 401k'!N527,'Retirement Calculator'!A:A,0),0),0)</f>
        <v>7820.4732791855868</v>
      </c>
      <c r="K527" s="444">
        <f t="shared" ca="1" si="53"/>
        <v>7440.5779342276201</v>
      </c>
      <c r="L527" s="444">
        <f t="shared" ca="1" si="54"/>
        <v>1793179.2821488564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1793179.2821488564</v>
      </c>
      <c r="J528" s="444">
        <f t="array" ref="J528">IFERROR(INDEX('Retirement Calculator'!J:J,MATCH('Isaac 401k'!N528,'Retirement Calculator'!A:A,0),0),0)</f>
        <v>7820.4732791855868</v>
      </c>
      <c r="K528" s="444">
        <f t="shared" ca="1" si="53"/>
        <v>7438.9950369569624</v>
      </c>
      <c r="L528" s="444">
        <f t="shared" ca="1" si="54"/>
        <v>1792797.8039066277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1792797.8039066277</v>
      </c>
      <c r="J529" s="444">
        <f t="array" ref="J529">IFERROR(INDEX('Retirement Calculator'!J:J,MATCH('Isaac 401k'!N529,'Retirement Calculator'!A:A,0),0),0)</f>
        <v>7820.4732791855868</v>
      </c>
      <c r="K529" s="444">
        <f t="shared" ca="1" si="53"/>
        <v>7437.4055442810077</v>
      </c>
      <c r="L529" s="444">
        <f t="shared" ca="1" si="54"/>
        <v>1792414.7361717231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1792414.7361717231</v>
      </c>
      <c r="J530" s="444">
        <f t="array" ref="J530">IFERROR(INDEX('Retirement Calculator'!J:J,MATCH('Isaac 401k'!N530,'Retirement Calculator'!A:A,0),0),0)</f>
        <v>7820.4732791855868</v>
      </c>
      <c r="K530" s="444">
        <f t="shared" ca="1" si="53"/>
        <v>7435.8094287189069</v>
      </c>
      <c r="L530" s="444">
        <f t="shared" ca="1" si="54"/>
        <v>1792030.0723212564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1792030.0723212564</v>
      </c>
      <c r="J531" s="444">
        <f t="array" ref="J531">IFERROR(INDEX('Retirement Calculator'!J:J,MATCH('Isaac 401k'!N531,'Retirement Calculator'!A:A,0),0),0)</f>
        <v>7820.4732791855868</v>
      </c>
      <c r="K531" s="444">
        <f t="shared" ca="1" si="53"/>
        <v>7434.2066626752949</v>
      </c>
      <c r="L531" s="444">
        <f t="shared" ca="1" si="54"/>
        <v>1791643.8057047462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1791643.8057047462</v>
      </c>
      <c r="J532" s="444">
        <f t="array" ref="J532">IFERROR(INDEX('Retirement Calculator'!J:J,MATCH('Isaac 401k'!N532,'Retirement Calculator'!A:A,0),0),0)</f>
        <v>7820.4732791855868</v>
      </c>
      <c r="K532" s="444">
        <f t="shared" ca="1" si="53"/>
        <v>7432.597218439837</v>
      </c>
      <c r="L532" s="444">
        <f t="shared" ca="1" si="54"/>
        <v>1791255.9296440005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1791255.9296440005</v>
      </c>
      <c r="J533" s="444">
        <f t="array" ref="J533">IFERROR(INDEX('Retirement Calculator'!J:J,MATCH('Isaac 401k'!N533,'Retirement Calculator'!A:A,0),0),0)</f>
        <v>7820.4732791855868</v>
      </c>
      <c r="K533" s="444">
        <f t="shared" ca="1" si="53"/>
        <v>7430.9810681867275</v>
      </c>
      <c r="L533" s="444">
        <f t="shared" ca="1" si="54"/>
        <v>1790866.4374330016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1790866.4374330016</v>
      </c>
      <c r="J534" s="444">
        <f t="array" ref="J534">IFERROR(INDEX('Retirement Calculator'!J:J,MATCH('Isaac 401k'!N534,'Retirement Calculator'!A:A,0),0),0)</f>
        <v>7820.4732791855868</v>
      </c>
      <c r="K534" s="444">
        <f t="shared" ca="1" si="53"/>
        <v>7429.3581839742319</v>
      </c>
      <c r="L534" s="444">
        <f t="shared" ca="1" si="54"/>
        <v>1790475.3223377902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1790475.3223377902</v>
      </c>
      <c r="J535" s="444">
        <f t="array" ref="J535">IFERROR(INDEX('Retirement Calculator'!J:J,MATCH('Isaac 401k'!N535,'Retirement Calculator'!A:A,0),0),0)</f>
        <v>7820.4732791855868</v>
      </c>
      <c r="K535" s="444">
        <f t="shared" ca="1" si="53"/>
        <v>7427.7285377441858</v>
      </c>
      <c r="L535" s="444">
        <f t="shared" ca="1" si="54"/>
        <v>1790082.5775963487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1790082.5775963487</v>
      </c>
      <c r="J536" s="444">
        <f t="array" ref="J536">IFERROR(INDEX('Retirement Calculator'!J:J,MATCH('Isaac 401k'!N536,'Retirement Calculator'!A:A,0),0),0)</f>
        <v>7820.4732791855868</v>
      </c>
      <c r="K536" s="444">
        <f t="shared" ca="1" si="53"/>
        <v>7426.0921013215129</v>
      </c>
      <c r="L536" s="444">
        <f t="shared" ca="1" si="54"/>
        <v>1789688.1964184847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1789688.1964184847</v>
      </c>
      <c r="J537" s="444">
        <f t="array" ref="J537">IFERROR(INDEX('Retirement Calculator'!J:J,MATCH('Isaac 401k'!N537,'Retirement Calculator'!A:A,0),0),0)</f>
        <v>7820.4732791855868</v>
      </c>
      <c r="K537" s="444">
        <f t="shared" ca="1" si="53"/>
        <v>7424.4488464137467</v>
      </c>
      <c r="L537" s="444">
        <f t="shared" ca="1" si="54"/>
        <v>1789292.1719857128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1789292.1719857128</v>
      </c>
      <c r="J538" s="444">
        <f t="array" ref="J538">IFERROR(INDEX('Retirement Calculator'!J:J,MATCH('Isaac 401k'!N538,'Retirement Calculator'!A:A,0),0),0)</f>
        <v>7820.4732791855868</v>
      </c>
      <c r="K538" s="444">
        <f t="shared" ca="1" si="53"/>
        <v>7422.798744610529</v>
      </c>
      <c r="L538" s="444">
        <f t="shared" ca="1" si="54"/>
        <v>1788894.4974511378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1788894.4974511378</v>
      </c>
      <c r="J539" s="444">
        <f t="array" ref="J539">IFERROR(INDEX('Retirement Calculator'!J:J,MATCH('Isaac 401k'!N539,'Retirement Calculator'!A:A,0),0),0)</f>
        <v>7820.4732791855868</v>
      </c>
      <c r="K539" s="444">
        <f t="shared" ca="1" si="53"/>
        <v>7421.1417673831329</v>
      </c>
      <c r="L539" s="444">
        <f t="shared" ca="1" si="54"/>
        <v>1788495.1659393352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1788495.1659393352</v>
      </c>
      <c r="J540" s="444">
        <f t="array" ref="J540">IFERROR(INDEX('Retirement Calculator'!J:J,MATCH('Isaac 401k'!N540,'Retirement Calculator'!A:A,0),0),0)</f>
        <v>7820.4732791855868</v>
      </c>
      <c r="K540" s="444">
        <f t="shared" ca="1" si="53"/>
        <v>7419.4778860839569</v>
      </c>
      <c r="L540" s="444">
        <f t="shared" ca="1" si="54"/>
        <v>1788094.1705462337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1788094.1705462337</v>
      </c>
      <c r="J541" s="444">
        <f t="array" ref="J541">IFERROR(INDEX('Retirement Calculator'!J:J,MATCH('Isaac 401k'!N541,'Retirement Calculator'!A:A,0),0),0)</f>
        <v>7820.4732791855868</v>
      </c>
      <c r="K541" s="444">
        <f t="shared" ca="1" si="53"/>
        <v>7417.8070719460329</v>
      </c>
      <c r="L541" s="444">
        <f t="shared" ca="1" si="54"/>
        <v>1787691.5043389942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1787691.5043389942</v>
      </c>
      <c r="J542" s="444">
        <f t="array" ref="J542">IFERROR(INDEX('Retirement Calculator'!J:J,MATCH('Isaac 401k'!N542,'Retirement Calculator'!A:A,0),0),0)</f>
        <v>7820.4732791855868</v>
      </c>
      <c r="K542" s="444">
        <f t="shared" ca="1" si="53"/>
        <v>7416.1292960825358</v>
      </c>
      <c r="L542" s="444">
        <f t="shared" ca="1" si="54"/>
        <v>1787287.1603558911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1787287.1603558911</v>
      </c>
      <c r="J543" s="444">
        <f t="array" ref="J543">IFERROR(INDEX('Retirement Calculator'!J:J,MATCH('Isaac 401k'!N543,'Retirement Calculator'!A:A,0),0),0)</f>
        <v>7820.4732791855868</v>
      </c>
      <c r="K543" s="444">
        <f t="shared" ca="1" si="53"/>
        <v>7414.4445294862717</v>
      </c>
      <c r="L543" s="444">
        <f t="shared" ca="1" si="54"/>
        <v>1786881.1316061919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1786881.1316061919</v>
      </c>
      <c r="J544" s="444">
        <f t="array" ref="J544">IFERROR(INDEX('Retirement Calculator'!J:J,MATCH('Isaac 401k'!N544,'Retirement Calculator'!A:A,0),0),0)</f>
        <v>7820.4732791855868</v>
      </c>
      <c r="K544" s="444">
        <f t="shared" ca="1" si="53"/>
        <v>7412.752743029193</v>
      </c>
      <c r="L544" s="444">
        <f t="shared" ca="1" si="54"/>
        <v>1786473.4110700355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1786473.4110700355</v>
      </c>
      <c r="J545" s="444">
        <f t="array" ref="J545">IFERROR(INDEX('Retirement Calculator'!J:J,MATCH('Isaac 401k'!N545,'Retirement Calculator'!A:A,0),0),0)</f>
        <v>7820.4732791855868</v>
      </c>
      <c r="K545" s="444">
        <f t="shared" ca="1" si="53"/>
        <v>7411.0539074618746</v>
      </c>
      <c r="L545" s="444">
        <f t="shared" ca="1" si="54"/>
        <v>1786063.9916983119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1786063.9916983119</v>
      </c>
      <c r="J546" s="444">
        <f t="array" ref="J546">IFERROR(INDEX('Retirement Calculator'!J:J,MATCH('Isaac 401k'!N546,'Retirement Calculator'!A:A,0),0),0)</f>
        <v>7820.4732791855868</v>
      </c>
      <c r="K546" s="444">
        <f t="shared" ca="1" si="53"/>
        <v>7409.3479934130264</v>
      </c>
      <c r="L546" s="444">
        <f t="shared" ca="1" si="54"/>
        <v>1785652.8664125393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1785652.8664125393</v>
      </c>
      <c r="J547" s="444">
        <f t="array" ref="J547">IFERROR(INDEX('Retirement Calculator'!J:J,MATCH('Isaac 401k'!N547,'Retirement Calculator'!A:A,0),0),0)</f>
        <v>7820.4732791855868</v>
      </c>
      <c r="K547" s="444">
        <f t="shared" ca="1" si="53"/>
        <v>7407.6349713889731</v>
      </c>
      <c r="L547" s="444">
        <f t="shared" ca="1" si="54"/>
        <v>1785240.0281047428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1785240.0281047428</v>
      </c>
      <c r="J548" s="444">
        <f t="array" ref="J548">IFERROR(INDEX('Retirement Calculator'!J:J,MATCH('Isaac 401k'!N548,'Retirement Calculator'!A:A,0),0),0)</f>
        <v>7820.4732791855868</v>
      </c>
      <c r="K548" s="444">
        <f t="shared" ca="1" si="53"/>
        <v>7405.9148117731547</v>
      </c>
      <c r="L548" s="444">
        <f t="shared" ca="1" si="54"/>
        <v>1784825.4696373304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1784825.4696373304</v>
      </c>
      <c r="J549" s="444">
        <f t="array" ref="J549">IFERROR(INDEX('Retirement Calculator'!J:J,MATCH('Isaac 401k'!N549,'Retirement Calculator'!A:A,0),0),0)</f>
        <v>7820.4732791855868</v>
      </c>
      <c r="K549" s="444">
        <f t="shared" ca="1" si="53"/>
        <v>7404.187484825603</v>
      </c>
      <c r="L549" s="444">
        <f t="shared" ca="1" si="54"/>
        <v>1784409.1838429703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1784409.1838429703</v>
      </c>
      <c r="J550" s="444">
        <f t="array" ref="J550">IFERROR(INDEX('Retirement Calculator'!J:J,MATCH('Isaac 401k'!N550,'Retirement Calculator'!A:A,0),0),0)</f>
        <v>7820.4732791855868</v>
      </c>
      <c r="K550" s="444">
        <f t="shared" ca="1" si="53"/>
        <v>7402.4529606824362</v>
      </c>
      <c r="L550" s="444">
        <f t="shared" ca="1" si="54"/>
        <v>1783991.163524467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1783991.163524467</v>
      </c>
      <c r="J551" s="444">
        <f t="array" ref="J551">IFERROR(INDEX('Retirement Calculator'!J:J,MATCH('Isaac 401k'!N551,'Retirement Calculator'!A:A,0),0),0)</f>
        <v>7820.4732791855868</v>
      </c>
      <c r="K551" s="444">
        <f t="shared" ca="1" si="53"/>
        <v>7400.7112093553378</v>
      </c>
      <c r="L551" s="444">
        <f t="shared" ca="1" si="54"/>
        <v>1783571.4014546368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1783571.4014546368</v>
      </c>
      <c r="J552" s="444">
        <f t="array" ref="J552">IFERROR(INDEX('Retirement Calculator'!J:J,MATCH('Isaac 401k'!N552,'Retirement Calculator'!A:A,0),0),0)</f>
        <v>7820.4732791855868</v>
      </c>
      <c r="K552" s="444">
        <f t="shared" ca="1" si="53"/>
        <v>7398.9622007310463</v>
      </c>
      <c r="L552" s="444">
        <f t="shared" ca="1" si="54"/>
        <v>1783149.8903761823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1783149.8903761823</v>
      </c>
      <c r="J553" s="444">
        <f t="array" ref="J553">IFERROR(INDEX('Retirement Calculator'!J:J,MATCH('Isaac 401k'!N553,'Retirement Calculator'!A:A,0),0),0)</f>
        <v>7820.4732791855868</v>
      </c>
      <c r="K553" s="444">
        <f t="shared" ca="1" si="53"/>
        <v>7397.2059045708183</v>
      </c>
      <c r="L553" s="444">
        <f t="shared" ca="1" si="54"/>
        <v>1782726.6230015676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1782726.6230015676</v>
      </c>
      <c r="J554" s="444">
        <f t="array" ref="J554">IFERROR(INDEX('Retirement Calculator'!J:J,MATCH('Isaac 401k'!N554,'Retirement Calculator'!A:A,0),0),0)</f>
        <v>7820.4732791855868</v>
      </c>
      <c r="K554" s="444">
        <f t="shared" ca="1" si="53"/>
        <v>7395.4422905099236</v>
      </c>
      <c r="L554" s="444">
        <f t="shared" ca="1" si="54"/>
        <v>1782301.5920128918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1782301.5920128918</v>
      </c>
      <c r="J555" s="444">
        <f t="array" ref="J555">IFERROR(INDEX('Retirement Calculator'!J:J,MATCH('Isaac 401k'!N555,'Retirement Calculator'!A:A,0),0),0)</f>
        <v>7820.4732791855868</v>
      </c>
      <c r="K555" s="444">
        <f t="shared" ca="1" si="53"/>
        <v>7393.6713280571093</v>
      </c>
      <c r="L555" s="444">
        <f t="shared" ca="1" si="54"/>
        <v>1781874.7900617633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1781874.7900617633</v>
      </c>
      <c r="J556" s="444">
        <f t="array" ref="J556">IFERROR(INDEX('Retirement Calculator'!J:J,MATCH('Isaac 401k'!N556,'Retirement Calculator'!A:A,0),0),0)</f>
        <v>7820.4732791855868</v>
      </c>
      <c r="K556" s="444">
        <f t="shared" ca="1" si="53"/>
        <v>7391.8929865940736</v>
      </c>
      <c r="L556" s="444">
        <f t="shared" ca="1" si="54"/>
        <v>1781446.2097691717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1781446.2097691717</v>
      </c>
      <c r="J557" s="444">
        <f t="array" ref="J557">IFERROR(INDEX('Retirement Calculator'!J:J,MATCH('Isaac 401k'!N557,'Retirement Calculator'!A:A,0),0),0)</f>
        <v>7820.4732791855868</v>
      </c>
      <c r="K557" s="444">
        <f t="shared" ca="1" si="53"/>
        <v>7390.1072353749414</v>
      </c>
      <c r="L557" s="444">
        <f t="shared" ca="1" si="54"/>
        <v>1781015.8437253609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1781015.8437253609</v>
      </c>
      <c r="J558" s="444">
        <f t="array" ref="J558">IFERROR(INDEX('Retirement Calculator'!J:J,MATCH('Isaac 401k'!N558,'Retirement Calculator'!A:A,0),0),0)</f>
        <v>7820.4732791855868</v>
      </c>
      <c r="K558" s="444">
        <f t="shared" ca="1" si="53"/>
        <v>7388.314043525731</v>
      </c>
      <c r="L558" s="444">
        <f t="shared" ca="1" si="54"/>
        <v>1780583.6844897012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1780583.6844897012</v>
      </c>
      <c r="J559" s="444">
        <f t="array" ref="J559">IFERROR(INDEX('Retirement Calculator'!J:J,MATCH('Isaac 401k'!N559,'Retirement Calculator'!A:A,0),0),0)</f>
        <v>7820.4732791855868</v>
      </c>
      <c r="K559" s="444">
        <f t="shared" ca="1" si="53"/>
        <v>7386.5133800438134</v>
      </c>
      <c r="L559" s="444">
        <f t="shared" ca="1" si="54"/>
        <v>1780149.7245905595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1780149.7245905595</v>
      </c>
      <c r="J560" s="444">
        <f t="array" ref="J560">IFERROR(INDEX('Retirement Calculator'!J:J,MATCH('Isaac 401k'!N560,'Retirement Calculator'!A:A,0),0),0)</f>
        <v>7820.4732791855868</v>
      </c>
      <c r="K560" s="444">
        <f t="shared" ca="1" si="53"/>
        <v>7384.7052137973915</v>
      </c>
      <c r="L560" s="444">
        <f t="shared" ca="1" si="54"/>
        <v>1779713.9565251712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1779713.9565251712</v>
      </c>
      <c r="J561" s="444">
        <f t="array" ref="J561">IFERROR(INDEX('Retirement Calculator'!J:J,MATCH('Isaac 401k'!N561,'Retirement Calculator'!A:A,0),0),0)</f>
        <v>7820.4732791855868</v>
      </c>
      <c r="K561" s="444">
        <f t="shared" ca="1" si="53"/>
        <v>7382.8895135249386</v>
      </c>
      <c r="L561" s="444">
        <f t="shared" ca="1" si="54"/>
        <v>1779276.3727595105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1779276.3727595105</v>
      </c>
      <c r="J562" s="444">
        <f t="array" ref="J562">IFERROR(INDEX('Retirement Calculator'!J:J,MATCH('Isaac 401k'!N562,'Retirement Calculator'!A:A,0),0),0)</f>
        <v>7820.4732791855868</v>
      </c>
      <c r="K562" s="444">
        <f t="shared" ca="1" si="53"/>
        <v>7381.0662478346867</v>
      </c>
      <c r="L562" s="444">
        <f t="shared" ca="1" si="54"/>
        <v>1778836.9657281595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1778836.9657281595</v>
      </c>
      <c r="J563" s="444">
        <f t="array" ref="J563">IFERROR(INDEX('Retirement Calculator'!J:J,MATCH('Isaac 401k'!N563,'Retirement Calculator'!A:A,0),0),0)</f>
        <v>7820.4732791855868</v>
      </c>
      <c r="K563" s="444">
        <f t="shared" ca="1" si="53"/>
        <v>7379.2353852040578</v>
      </c>
      <c r="L563" s="444">
        <f t="shared" ca="1" si="54"/>
        <v>1778395.7278341779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1778395.7278341779</v>
      </c>
      <c r="J564" s="444">
        <f t="array" ref="J564">IFERROR(INDEX('Retirement Calculator'!J:J,MATCH('Isaac 401k'!N564,'Retirement Calculator'!A:A,0),0),0)</f>
        <v>7820.4732791855868</v>
      </c>
      <c r="K564" s="444">
        <f t="shared" ca="1" si="53"/>
        <v>7377.3968939791357</v>
      </c>
      <c r="L564" s="444">
        <f t="shared" ca="1" si="54"/>
        <v>1777952.6514489714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1777952.6514489714</v>
      </c>
      <c r="J565" s="444">
        <f t="array" ref="J565">IFERROR(INDEX('Retirement Calculator'!J:J,MATCH('Isaac 401k'!N565,'Retirement Calculator'!A:A,0),0),0)</f>
        <v>7820.4732791855868</v>
      </c>
      <c r="K565" s="444">
        <f t="shared" ca="1" si="53"/>
        <v>7375.5507423741074</v>
      </c>
      <c r="L565" s="444">
        <f t="shared" ca="1" si="54"/>
        <v>1777507.7289121598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1777507.7289121598</v>
      </c>
      <c r="J566" s="444">
        <f t="array" ref="J566">IFERROR(INDEX('Retirement Calculator'!J:J,MATCH('Isaac 401k'!N566,'Retirement Calculator'!A:A,0),0),0)</f>
        <v>7820.4732791855868</v>
      </c>
      <c r="K566" s="444">
        <f t="shared" ca="1" si="53"/>
        <v>7373.6968984707255</v>
      </c>
      <c r="L566" s="444">
        <f t="shared" ca="1" si="54"/>
        <v>1777060.9525314448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1777060.9525314448</v>
      </c>
      <c r="J567" s="444">
        <f t="array" ref="J567">IFERROR(INDEX('Retirement Calculator'!J:J,MATCH('Isaac 401k'!N567,'Retirement Calculator'!A:A,0),0),0)</f>
        <v>7820.4732791855868</v>
      </c>
      <c r="K567" s="444">
        <f t="shared" ca="1" si="53"/>
        <v>7371.8353302177466</v>
      </c>
      <c r="L567" s="444">
        <f t="shared" ca="1" si="54"/>
        <v>1776612.3145824771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1776612.3145824771</v>
      </c>
      <c r="J568" s="444">
        <f t="array" ref="J568">IFERROR(INDEX('Retirement Calculator'!J:J,MATCH('Isaac 401k'!N568,'Retirement Calculator'!A:A,0),0),0)</f>
        <v>7820.4732791855868</v>
      </c>
      <c r="K568" s="444">
        <f t="shared" ca="1" si="53"/>
        <v>7369.9660054303813</v>
      </c>
      <c r="L568" s="444">
        <f t="shared" ca="1" si="54"/>
        <v>1776161.8073087218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1776161.8073087218</v>
      </c>
      <c r="J569" s="444">
        <f t="array" ref="J569">IFERROR(INDEX('Retirement Calculator'!J:J,MATCH('Isaac 401k'!N569,'Retirement Calculator'!A:A,0),0),0)</f>
        <v>7820.4732791855868</v>
      </c>
      <c r="K569" s="444">
        <f t="shared" ca="1" si="53"/>
        <v>7368.0888917897355</v>
      </c>
      <c r="L569" s="444">
        <f t="shared" ca="1" si="54"/>
        <v>1775709.422921326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1775709.422921326</v>
      </c>
      <c r="J570" s="444">
        <f t="array" ref="J570">IFERROR(INDEX('Retirement Calculator'!J:J,MATCH('Isaac 401k'!N570,'Retirement Calculator'!A:A,0),0),0)</f>
        <v>7820.4732791855868</v>
      </c>
      <c r="K570" s="444">
        <f t="shared" ca="1" si="53"/>
        <v>7366.2039568422506</v>
      </c>
      <c r="L570" s="444">
        <f t="shared" ca="1" si="54"/>
        <v>1775255.1535989826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1775255.1535989826</v>
      </c>
      <c r="J571" s="444">
        <f t="array" ref="J571">IFERROR(INDEX('Retirement Calculator'!J:J,MATCH('Isaac 401k'!N571,'Retirement Calculator'!A:A,0),0),0)</f>
        <v>7820.4732791855868</v>
      </c>
      <c r="K571" s="444">
        <f t="shared" ca="1" si="53"/>
        <v>7364.3111679991553</v>
      </c>
      <c r="L571" s="444">
        <f t="shared" ca="1" si="54"/>
        <v>1774798.9914877962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1774798.9914877962</v>
      </c>
      <c r="J572" s="444">
        <f t="array" ref="J572">IFERROR(INDEX('Retirement Calculator'!J:J,MATCH('Isaac 401k'!N572,'Retirement Calculator'!A:A,0),0),0)</f>
        <v>7820.4732791855868</v>
      </c>
      <c r="K572" s="444">
        <f t="shared" ca="1" si="53"/>
        <v>7362.410492535877</v>
      </c>
      <c r="L572" s="444">
        <f t="shared" ca="1" si="54"/>
        <v>1774340.9287011465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1774340.9287011465</v>
      </c>
      <c r="J573" s="444">
        <f t="array" ref="J573">IFERROR(INDEX('Retirement Calculator'!J:J,MATCH('Isaac 401k'!N573,'Retirement Calculator'!A:A,0),0),0)</f>
        <v>7820.4732791855868</v>
      </c>
      <c r="K573" s="444">
        <f t="shared" ca="1" si="53"/>
        <v>7360.5018975915027</v>
      </c>
      <c r="L573" s="444">
        <f t="shared" ca="1" si="54"/>
        <v>1773880.9573195523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1773880.9573195523</v>
      </c>
      <c r="J574" s="444">
        <f t="array" ref="J574">IFERROR(INDEX('Retirement Calculator'!J:J,MATCH('Isaac 401k'!N574,'Retirement Calculator'!A:A,0),0),0)</f>
        <v>7820.4732791855868</v>
      </c>
      <c r="K574" s="444">
        <f t="shared" ca="1" si="53"/>
        <v>7358.585350168195</v>
      </c>
      <c r="L574" s="444">
        <f t="shared" ca="1" si="54"/>
        <v>1773419.0693905349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1773419.0693905349</v>
      </c>
      <c r="J575" s="444">
        <f t="array" ref="J575">IFERROR(INDEX('Retirement Calculator'!J:J,MATCH('Isaac 401k'!N575,'Retirement Calculator'!A:A,0),0),0)</f>
        <v>7820.4732791855868</v>
      </c>
      <c r="K575" s="444">
        <f t="shared" ca="1" si="53"/>
        <v>7356.6608171306216</v>
      </c>
      <c r="L575" s="444">
        <f t="shared" ca="1" si="54"/>
        <v>1772955.25692848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1772955.25692848</v>
      </c>
      <c r="J576" s="444">
        <f t="array" ref="J576">IFERROR(INDEX('Retirement Calculator'!J:J,MATCH('Isaac 401k'!N576,'Retirement Calculator'!A:A,0),0),0)</f>
        <v>7820.4732791855868</v>
      </c>
      <c r="K576" s="444">
        <f t="shared" ca="1" si="53"/>
        <v>7354.7282652053937</v>
      </c>
      <c r="L576" s="444">
        <f t="shared" ca="1" si="54"/>
        <v>1772489.5119144998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1772489.5119144998</v>
      </c>
      <c r="J577" s="444">
        <f t="array" ref="J577">IFERROR(INDEX('Retirement Calculator'!J:J,MATCH('Isaac 401k'!N577,'Retirement Calculator'!A:A,0),0),0)</f>
        <v>7820.4732791855868</v>
      </c>
      <c r="K577" s="444">
        <f t="shared" ca="1" si="53"/>
        <v>7352.7876609804762</v>
      </c>
      <c r="L577" s="444">
        <f t="shared" ca="1" si="54"/>
        <v>1772021.8262962946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1772021.8262962946</v>
      </c>
      <c r="J578" s="444">
        <f t="array" ref="J578">IFERROR(INDEX('Retirement Calculator'!J:J,MATCH('Isaac 401k'!N578,'Retirement Calculator'!A:A,0),0),0)</f>
        <v>7820.4732791855868</v>
      </c>
      <c r="K578" s="444">
        <f t="shared" ca="1" si="53"/>
        <v>7350.8389709046205</v>
      </c>
      <c r="L578" s="444">
        <f t="shared" ca="1" si="54"/>
        <v>1771552.1919880137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1771552.1919880137</v>
      </c>
      <c r="J579" s="444">
        <f t="array" ref="J579">IFERROR(INDEX('Retirement Calculator'!J:J,MATCH('Isaac 401k'!N579,'Retirement Calculator'!A:A,0),0),0)</f>
        <v>7820.4732791855868</v>
      </c>
      <c r="K579" s="444">
        <f t="shared" ca="1" si="53"/>
        <v>7348.8821612867832</v>
      </c>
      <c r="L579" s="444">
        <f t="shared" ca="1" si="54"/>
        <v>1771080.600870115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1771080.600870115</v>
      </c>
      <c r="J580" s="444">
        <f t="array" ref="J580">IFERROR(INDEX('Retirement Calculator'!J:J,MATCH('Isaac 401k'!N580,'Retirement Calculator'!A:A,0),0),0)</f>
        <v>7820.4732791855868</v>
      </c>
      <c r="K580" s="444">
        <f t="shared" ca="1" si="53"/>
        <v>7346.9171982955386</v>
      </c>
      <c r="L580" s="444">
        <f t="shared" ca="1" si="54"/>
        <v>1770607.0447892249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1770607.0447892249</v>
      </c>
      <c r="J581" s="444">
        <f t="array" ref="J581">IFERROR(INDEX('Retirement Calculator'!J:J,MATCH('Isaac 401k'!N581,'Retirement Calculator'!A:A,0),0),0)</f>
        <v>7820.4732791855868</v>
      </c>
      <c r="K581" s="444">
        <f t="shared" ca="1" si="53"/>
        <v>7344.9440479584982</v>
      </c>
      <c r="L581" s="444">
        <f t="shared" ca="1" si="54"/>
        <v>1770131.5155579979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1770131.5155579979</v>
      </c>
      <c r="J582" s="444">
        <f t="array" ref="J582">IFERROR(INDEX('Retirement Calculator'!J:J,MATCH('Isaac 401k'!N582,'Retirement Calculator'!A:A,0),0),0)</f>
        <v>7820.4732791855868</v>
      </c>
      <c r="K582" s="444">
        <f t="shared" ca="1" si="53"/>
        <v>7342.9626761617183</v>
      </c>
      <c r="L582" s="444">
        <f t="shared" ca="1" si="54"/>
        <v>1769654.0049549739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1769654.0049549739</v>
      </c>
      <c r="J583" s="444">
        <f t="array" ref="J583">IFERROR(INDEX('Retirement Calculator'!J:J,MATCH('Isaac 401k'!N583,'Retirement Calculator'!A:A,0),0),0)</f>
        <v>7820.4732791855868</v>
      </c>
      <c r="K583" s="444">
        <f t="shared" ca="1" si="53"/>
        <v>7340.973048649118</v>
      </c>
      <c r="L583" s="444">
        <f t="shared" ca="1" si="54"/>
        <v>1769174.5047244374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1769174.5047244374</v>
      </c>
      <c r="J584" s="444">
        <f t="array" ref="J584">IFERROR(INDEX('Retirement Calculator'!J:J,MATCH('Isaac 401k'!N584,'Retirement Calculator'!A:A,0),0),0)</f>
        <v>7820.4732791855868</v>
      </c>
      <c r="K584" s="444">
        <f t="shared" ca="1" si="53"/>
        <v>7338.9751310218826</v>
      </c>
      <c r="L584" s="444">
        <f t="shared" ca="1" si="54"/>
        <v>1768693.0065762736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1768693.0065762736</v>
      </c>
      <c r="J585" s="444">
        <f t="array" ref="J585">IFERROR(INDEX('Retirement Calculator'!J:J,MATCH('Isaac 401k'!N585,'Retirement Calculator'!A:A,0),0),0)</f>
        <v>7820.4732791855868</v>
      </c>
      <c r="K585" s="444">
        <f t="shared" ca="1" si="53"/>
        <v>7336.9688887378652</v>
      </c>
      <c r="L585" s="444">
        <f t="shared" ca="1" si="54"/>
        <v>1768209.502185826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1768209.502185826</v>
      </c>
      <c r="J586" s="444">
        <f t="array" ref="J586">IFERROR(INDEX('Retirement Calculator'!J:J,MATCH('Isaac 401k'!N586,'Retirement Calculator'!A:A,0),0),0)</f>
        <v>7820.4732791855868</v>
      </c>
      <c r="K586" s="444">
        <f t="shared" ca="1" si="53"/>
        <v>7334.9542871110016</v>
      </c>
      <c r="L586" s="444">
        <f t="shared" ca="1" si="54"/>
        <v>1767723.9831937514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1767723.9831937514</v>
      </c>
      <c r="J587" s="444">
        <f t="array" ref="J587">IFERROR(INDEX('Retirement Calculator'!J:J,MATCH('Isaac 401k'!N587,'Retirement Calculator'!A:A,0),0),0)</f>
        <v>7820.4732791855868</v>
      </c>
      <c r="K587" s="444">
        <f t="shared" ca="1" si="53"/>
        <v>7332.9312913106905</v>
      </c>
      <c r="L587" s="444">
        <f t="shared" ca="1" si="54"/>
        <v>1767236.4412058764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1767236.4412058764</v>
      </c>
      <c r="J588" s="444">
        <f t="array" ref="J588">IFERROR(INDEX('Retirement Calculator'!J:J,MATCH('Isaac 401k'!N588,'Retirement Calculator'!A:A,0),0),0)</f>
        <v>7820.4732791855868</v>
      </c>
      <c r="K588" s="444">
        <f t="shared" ca="1" si="53"/>
        <v>7330.8998663612119</v>
      </c>
      <c r="L588" s="444">
        <f t="shared" ca="1" si="54"/>
        <v>1766746.867793052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1766746.867793052</v>
      </c>
      <c r="J589" s="444">
        <f t="array" ref="J589">IFERROR(INDEX('Retirement Calculator'!J:J,MATCH('Isaac 401k'!N589,'Retirement Calculator'!A:A,0),0),0)</f>
        <v>7820.4732791855868</v>
      </c>
      <c r="K589" s="444">
        <f t="shared" ca="1" si="53"/>
        <v>7328.8599771411091</v>
      </c>
      <c r="L589" s="444">
        <f t="shared" ca="1" si="54"/>
        <v>1766255.2544910074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1766255.2544910074</v>
      </c>
      <c r="J590" s="444">
        <f t="array" ref="J590">IFERROR(INDEX('Retirement Calculator'!J:J,MATCH('Isaac 401k'!N590,'Retirement Calculator'!A:A,0),0),0)</f>
        <v>7820.4732791855868</v>
      </c>
      <c r="K590" s="444">
        <f t="shared" ca="1" si="53"/>
        <v>7326.8115883825894</v>
      </c>
      <c r="L590" s="444">
        <f t="shared" ca="1" si="54"/>
        <v>1765761.5928002044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1765761.5928002044</v>
      </c>
      <c r="J591" s="444">
        <f t="array" ref="J591">IFERROR(INDEX('Retirement Calculator'!J:J,MATCH('Isaac 401k'!N591,'Retirement Calculator'!A:A,0),0),0)</f>
        <v>7820.4732791855868</v>
      </c>
      <c r="K591" s="444">
        <f t="shared" ca="1" si="53"/>
        <v>7324.7546646709116</v>
      </c>
      <c r="L591" s="444">
        <f t="shared" ca="1" si="54"/>
        <v>1765265.8741856897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1765265.8741856897</v>
      </c>
      <c r="J592" s="444">
        <f t="array" ref="J592">IFERROR(INDEX('Retirement Calculator'!J:J,MATCH('Isaac 401k'!N592,'Retirement Calculator'!A:A,0),0),0)</f>
        <v>7820.4732791855868</v>
      </c>
      <c r="K592" s="444">
        <f t="shared" ca="1" si="53"/>
        <v>7322.6891704437667</v>
      </c>
      <c r="L592" s="444">
        <f t="shared" ca="1" si="54"/>
        <v>1764768.0900769478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1764768.0900769478</v>
      </c>
      <c r="J593" s="444">
        <f t="array" ref="J593">IFERROR(INDEX('Retirement Calculator'!J:J,MATCH('Isaac 401k'!N593,'Retirement Calculator'!A:A,0),0),0)</f>
        <v>7820.4732791855868</v>
      </c>
      <c r="K593" s="444">
        <f t="shared" ca="1" si="53"/>
        <v>7320.6150699906757</v>
      </c>
      <c r="L593" s="444">
        <f t="shared" ca="1" si="54"/>
        <v>1764268.231867753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1764268.231867753</v>
      </c>
      <c r="J594" s="444">
        <f t="array" ref="J594">IFERROR(INDEX('Retirement Calculator'!J:J,MATCH('Isaac 401k'!N594,'Retirement Calculator'!A:A,0),0),0)</f>
        <v>7820.4732791855868</v>
      </c>
      <c r="K594" s="444">
        <f t="shared" ca="1" si="53"/>
        <v>7318.5323274523644</v>
      </c>
      <c r="L594" s="444">
        <f t="shared" ca="1" si="54"/>
        <v>1763766.2909160198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1763766.2909160198</v>
      </c>
      <c r="J595" s="444">
        <f t="array" ref="J595">IFERROR(INDEX('Retirement Calculator'!J:J,MATCH('Isaac 401k'!N595,'Retirement Calculator'!A:A,0),0),0)</f>
        <v>7820.4732791855868</v>
      </c>
      <c r="K595" s="444">
        <f t="shared" ca="1" si="53"/>
        <v>7316.4409068201421</v>
      </c>
      <c r="L595" s="444">
        <f t="shared" ca="1" si="54"/>
        <v>1763262.2585436543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1763262.2585436543</v>
      </c>
      <c r="J596" s="444">
        <f t="array" ref="J596">IFERROR(INDEX('Retirement Calculator'!J:J,MATCH('Isaac 401k'!N596,'Retirement Calculator'!A:A,0),0),0)</f>
        <v>7820.4732791855868</v>
      </c>
      <c r="K596" s="444">
        <f t="shared" ca="1" si="53"/>
        <v>7314.3407719352872</v>
      </c>
      <c r="L596" s="444">
        <f t="shared" ca="1" si="54"/>
        <v>1762756.1260364039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1762756.1260364039</v>
      </c>
      <c r="J597" s="444">
        <f t="array" ref="J597">IFERROR(INDEX('Retirement Calculator'!J:J,MATCH('Isaac 401k'!N597,'Retirement Calculator'!A:A,0),0),0)</f>
        <v>7820.4732791855868</v>
      </c>
      <c r="K597" s="444">
        <f t="shared" ca="1" si="53"/>
        <v>7312.2318864884101</v>
      </c>
      <c r="L597" s="444">
        <f t="shared" ca="1" si="54"/>
        <v>1762247.8846437067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1762247.8846437067</v>
      </c>
      <c r="J598" s="444">
        <f t="array" ref="J598">IFERROR(INDEX('Retirement Calculator'!J:J,MATCH('Isaac 401k'!N598,'Retirement Calculator'!A:A,0),0),0)</f>
        <v>7820.4732791855868</v>
      </c>
      <c r="K598" s="444">
        <f t="shared" ca="1" si="53"/>
        <v>7310.1142140188367</v>
      </c>
      <c r="L598" s="444">
        <f t="shared" ca="1" si="54"/>
        <v>1761737.5255785401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1761737.5255785401</v>
      </c>
      <c r="J599" s="444">
        <f t="array" ref="J599">IFERROR(INDEX('Retirement Calculator'!J:J,MATCH('Isaac 401k'!N599,'Retirement Calculator'!A:A,0),0),0)</f>
        <v>7820.4732791855868</v>
      </c>
      <c r="K599" s="444">
        <f t="shared" ca="1" si="53"/>
        <v>7307.9877179139767</v>
      </c>
      <c r="L599" s="444">
        <f t="shared" ca="1" si="54"/>
        <v>1761225.0400172684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1761225.0400172684</v>
      </c>
      <c r="J600" s="444">
        <f t="array" ref="J600">IFERROR(INDEX('Retirement Calculator'!J:J,MATCH('Isaac 401k'!N600,'Retirement Calculator'!A:A,0),0),0)</f>
        <v>7820.4732791855868</v>
      </c>
      <c r="K600" s="444">
        <f t="shared" ca="1" si="53"/>
        <v>7305.852361408678</v>
      </c>
      <c r="L600" s="444">
        <f t="shared" ca="1" si="54"/>
        <v>1760710.4190994916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1760710.4190994916</v>
      </c>
      <c r="J601" s="444">
        <f t="array" ref="J601">IFERROR(INDEX('Retirement Calculator'!J:J,MATCH('Isaac 401k'!N601,'Retirement Calculator'!A:A,0),0),0)</f>
        <v>7820.4732791855868</v>
      </c>
      <c r="K601" s="444">
        <f t="shared" ca="1" si="53"/>
        <v>7303.7081075846081</v>
      </c>
      <c r="L601" s="444">
        <f t="shared" ca="1" si="54"/>
        <v>1760193.6539278906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1760193.6539278906</v>
      </c>
      <c r="J602" s="444">
        <f t="array" ref="J602">IFERROR(INDEX('Retirement Calculator'!J:J,MATCH('Isaac 401k'!N602,'Retirement Calculator'!A:A,0),0),0)</f>
        <v>7820.4732791855868</v>
      </c>
      <c r="K602" s="444">
        <f t="shared" ca="1" si="53"/>
        <v>7301.5549193696042</v>
      </c>
      <c r="L602" s="444">
        <f t="shared" ca="1" si="54"/>
        <v>1759674.7355680745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1759674.7355680745</v>
      </c>
      <c r="J603" s="444">
        <f t="array" ref="J603">IFERROR(INDEX('Retirement Calculator'!J:J,MATCH('Isaac 401k'!N603,'Retirement Calculator'!A:A,0),0),0)</f>
        <v>7820.4732791855868</v>
      </c>
      <c r="K603" s="444">
        <f t="shared" ca="1" si="53"/>
        <v>7299.3927595370369</v>
      </c>
      <c r="L603" s="444">
        <f t="shared" ca="1" si="54"/>
        <v>1759153.655048426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1759153.655048426</v>
      </c>
      <c r="J604" s="444">
        <f t="array" ref="J604">IFERROR(INDEX('Retirement Calculator'!J:J,MATCH('Isaac 401k'!N604,'Retirement Calculator'!A:A,0),0),0)</f>
        <v>7820.4732791855868</v>
      </c>
      <c r="K604" s="444">
        <f t="shared" ca="1" si="53"/>
        <v>7297.2215907051686</v>
      </c>
      <c r="L604" s="444">
        <f t="shared" ca="1" si="54"/>
        <v>1758630.4033599456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1758630.4033599456</v>
      </c>
      <c r="J605" s="444">
        <f t="array" ref="J605">IFERROR(INDEX('Retirement Calculator'!J:J,MATCH('Isaac 401k'!N605,'Retirement Calculator'!A:A,0),0),0)</f>
        <v>7820.4732791855868</v>
      </c>
      <c r="K605" s="444">
        <f t="shared" ca="1" si="53"/>
        <v>7295.0413753365001</v>
      </c>
      <c r="L605" s="444">
        <f t="shared" ca="1" si="54"/>
        <v>1758104.9714560965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1758104.9714560965</v>
      </c>
      <c r="J606" s="444">
        <f t="array" ref="J606">IFERROR(INDEX('Retirement Calculator'!J:J,MATCH('Isaac 401k'!N606,'Retirement Calculator'!A:A,0),0),0)</f>
        <v>7820.4732791855868</v>
      </c>
      <c r="K606" s="444">
        <f t="shared" ca="1" si="53"/>
        <v>7292.8520757371289</v>
      </c>
      <c r="L606" s="444">
        <f t="shared" ca="1" si="54"/>
        <v>1757577.3502526481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1757577.3502526481</v>
      </c>
      <c r="J607" s="444">
        <f t="array" ref="J607">IFERROR(INDEX('Retirement Calculator'!J:J,MATCH('Isaac 401k'!N607,'Retirement Calculator'!A:A,0),0),0)</f>
        <v>7820.4732791855868</v>
      </c>
      <c r="K607" s="444">
        <f t="shared" ca="1" si="53"/>
        <v>7290.6536540560946</v>
      </c>
      <c r="L607" s="444">
        <f t="shared" ca="1" si="54"/>
        <v>1757047.5306275187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1757047.5306275187</v>
      </c>
      <c r="J608" s="444">
        <f t="array" ref="J608">IFERROR(INDEX('Retirement Calculator'!J:J,MATCH('Isaac 401k'!N608,'Retirement Calculator'!A:A,0),0),0)</f>
        <v>7820.4732791855868</v>
      </c>
      <c r="K608" s="444">
        <f t="shared" ca="1" si="53"/>
        <v>7288.4460722847207</v>
      </c>
      <c r="L608" s="444">
        <f t="shared" ca="1" si="54"/>
        <v>1756515.5034206179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1756515.5034206179</v>
      </c>
      <c r="J609" s="444">
        <f t="array" ref="J609">IFERROR(INDEX('Retirement Calculator'!J:J,MATCH('Isaac 401k'!N609,'Retirement Calculator'!A:A,0),0),0)</f>
        <v>7820.4732791855868</v>
      </c>
      <c r="K609" s="444">
        <f t="shared" ca="1" si="53"/>
        <v>7286.2292922559682</v>
      </c>
      <c r="L609" s="444">
        <f t="shared" ca="1" si="54"/>
        <v>1755981.2594336884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1755981.2594336884</v>
      </c>
      <c r="J610" s="444">
        <f t="array" ref="J610">IFERROR(INDEX('Retirement Calculator'!J:J,MATCH('Isaac 401k'!N610,'Retirement Calculator'!A:A,0),0),0)</f>
        <v>7820.4732791855868</v>
      </c>
      <c r="K610" s="444">
        <f t="shared" ca="1" si="53"/>
        <v>7284.0032756437613</v>
      </c>
      <c r="L610" s="444">
        <f t="shared" ca="1" si="54"/>
        <v>1755444.7894301466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1755444.7894301466</v>
      </c>
      <c r="J611" s="444">
        <f t="array" ref="J611">IFERROR(INDEX('Retirement Calculator'!J:J,MATCH('Isaac 401k'!N611,'Retirement Calculator'!A:A,0),0),0)</f>
        <v>7820.4732791855868</v>
      </c>
      <c r="K611" s="444">
        <f t="shared" ca="1" si="53"/>
        <v>7281.7679839623379</v>
      </c>
      <c r="L611" s="444">
        <f t="shared" ca="1" si="54"/>
        <v>1754906.0841349233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1754906.0841349233</v>
      </c>
      <c r="J612" s="444">
        <f t="array" ref="J612">IFERROR(INDEX('Retirement Calculator'!J:J,MATCH('Isaac 401k'!N612,'Retirement Calculator'!A:A,0),0),0)</f>
        <v>7820.4732791855868</v>
      </c>
      <c r="K612" s="444">
        <f t="shared" ca="1" si="53"/>
        <v>7279.5233785655737</v>
      </c>
      <c r="L612" s="444">
        <f t="shared" ca="1" si="54"/>
        <v>1754365.1342343034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1754365.1342343034</v>
      </c>
      <c r="J613" s="444">
        <f t="array" ref="J613">IFERROR(INDEX('Retirement Calculator'!J:J,MATCH('Isaac 401k'!N613,'Retirement Calculator'!A:A,0),0),0)</f>
        <v>7820.4732791855868</v>
      </c>
      <c r="K613" s="444">
        <f t="shared" ca="1" si="53"/>
        <v>7277.2694206463239</v>
      </c>
      <c r="L613" s="444">
        <f t="shared" ca="1" si="54"/>
        <v>1753821.9303757641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1753821.9303757641</v>
      </c>
      <c r="J614" s="444">
        <f t="array" ref="J614">IFERROR(INDEX('Retirement Calculator'!J:J,MATCH('Isaac 401k'!N614,'Retirement Calculator'!A:A,0),0),0)</f>
        <v>7820.4732791855868</v>
      </c>
      <c r="K614" s="444">
        <f t="shared" ca="1" si="53"/>
        <v>7275.0060712357445</v>
      </c>
      <c r="L614" s="444">
        <f t="shared" ca="1" si="54"/>
        <v>1753276.4631678143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1753276.4631678143</v>
      </c>
      <c r="J615" s="444">
        <f t="array" ref="J615">IFERROR(INDEX('Retirement Calculator'!J:J,MATCH('Isaac 401k'!N615,'Retirement Calculator'!A:A,0),0),0)</f>
        <v>7820.4732791855868</v>
      </c>
      <c r="K615" s="444">
        <f t="shared" ca="1" si="53"/>
        <v>7272.7332912026195</v>
      </c>
      <c r="L615" s="444">
        <f t="shared" ca="1" si="54"/>
        <v>1752728.7231798314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1752728.7231798314</v>
      </c>
      <c r="J616" s="444">
        <f t="array" ref="J616">IFERROR(INDEX('Retirement Calculator'!J:J,MATCH('Isaac 401k'!N616,'Retirement Calculator'!A:A,0),0),0)</f>
        <v>7820.4732791855868</v>
      </c>
      <c r="K616" s="444">
        <f t="shared" ca="1" si="53"/>
        <v>7270.4510412526906</v>
      </c>
      <c r="L616" s="444">
        <f t="shared" ca="1" si="54"/>
        <v>1752178.7009418984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1752178.7009418984</v>
      </c>
      <c r="J617" s="444">
        <f t="array" ref="J617">IFERROR(INDEX('Retirement Calculator'!J:J,MATCH('Isaac 401k'!N617,'Retirement Calculator'!A:A,0),0),0)</f>
        <v>7820.4732791855868</v>
      </c>
      <c r="K617" s="444">
        <f t="shared" ca="1" si="53"/>
        <v>7268.1592819279695</v>
      </c>
      <c r="L617" s="444">
        <f t="shared" ca="1" si="54"/>
        <v>1751626.3869446407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1751626.3869446407</v>
      </c>
      <c r="J618" s="444">
        <f t="array" ref="J618">IFERROR(INDEX('Retirement Calculator'!J:J,MATCH('Isaac 401k'!N618,'Retirement Calculator'!A:A,0),0),0)</f>
        <v>7820.4732791855868</v>
      </c>
      <c r="K618" s="444">
        <f t="shared" ca="1" si="53"/>
        <v>7265.8579736060619</v>
      </c>
      <c r="L618" s="444">
        <f t="shared" ca="1" si="54"/>
        <v>1751071.7716390612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1751071.7716390612</v>
      </c>
      <c r="J619" s="444">
        <f t="array" ref="J619">IFERROR(INDEX('Retirement Calculator'!J:J,MATCH('Isaac 401k'!N619,'Retirement Calculator'!A:A,0),0),0)</f>
        <v>7820.4732791855868</v>
      </c>
      <c r="K619" s="444">
        <f t="shared" ca="1" si="53"/>
        <v>7263.5470764994816</v>
      </c>
      <c r="L619" s="444">
        <f t="shared" ca="1" si="54"/>
        <v>1750514.8454363751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1750514.8454363751</v>
      </c>
      <c r="J620" s="444">
        <f t="array" ref="J620">IFERROR(INDEX('Retirement Calculator'!J:J,MATCH('Isaac 401k'!N620,'Retirement Calculator'!A:A,0),0),0)</f>
        <v>7820.4732791855868</v>
      </c>
      <c r="K620" s="444">
        <f t="shared" ca="1" si="53"/>
        <v>7261.2265506549566</v>
      </c>
      <c r="L620" s="444">
        <f t="shared" ca="1" si="54"/>
        <v>1749955.5987078445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1749955.5987078445</v>
      </c>
      <c r="J621" s="444">
        <f t="array" ref="J621">IFERROR(INDEX('Retirement Calculator'!J:J,MATCH('Isaac 401k'!N621,'Retirement Calculator'!A:A,0),0),0)</f>
        <v>7820.4732791855868</v>
      </c>
      <c r="K621" s="444">
        <f t="shared" ca="1" si="53"/>
        <v>7258.8963559527447</v>
      </c>
      <c r="L621" s="444">
        <f t="shared" ca="1" si="54"/>
        <v>1749394.0217846117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1749394.0217846117</v>
      </c>
      <c r="J622" s="444">
        <f t="array" ref="J622">IFERROR(INDEX('Retirement Calculator'!J:J,MATCH('Isaac 401k'!N622,'Retirement Calculator'!A:A,0),0),0)</f>
        <v>7820.4732791855868</v>
      </c>
      <c r="K622" s="444">
        <f t="shared" ca="1" si="53"/>
        <v>7256.5564521059432</v>
      </c>
      <c r="L622" s="444">
        <f t="shared" ca="1" si="54"/>
        <v>1748830.1049575321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1748830.1049575321</v>
      </c>
      <c r="J623" s="444">
        <f t="array" ref="J623">IFERROR(INDEX('Retirement Calculator'!J:J,MATCH('Isaac 401k'!N623,'Retirement Calculator'!A:A,0),0),0)</f>
        <v>7820.4732791855868</v>
      </c>
      <c r="K623" s="444">
        <f t="shared" ca="1" si="53"/>
        <v>7254.2067986597785</v>
      </c>
      <c r="L623" s="444">
        <f t="shared" ca="1" si="54"/>
        <v>1748263.8384770064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1748263.8384770064</v>
      </c>
      <c r="J624" s="444">
        <f t="array" ref="J624">IFERROR(INDEX('Retirement Calculator'!J:J,MATCH('Isaac 401k'!N624,'Retirement Calculator'!A:A,0),0),0)</f>
        <v>7820.4732791855868</v>
      </c>
      <c r="K624" s="444">
        <f t="shared" ca="1" si="53"/>
        <v>7251.8473549909186</v>
      </c>
      <c r="L624" s="444">
        <f t="shared" ca="1" si="54"/>
        <v>1747695.2125528117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1747695.2125528117</v>
      </c>
      <c r="J625" s="444">
        <f t="array" ref="J625">IFERROR(INDEX('Retirement Calculator'!J:J,MATCH('Isaac 401k'!N625,'Retirement Calculator'!A:A,0),0),0)</f>
        <v>7820.4732791855868</v>
      </c>
      <c r="K625" s="444">
        <f t="shared" ca="1" si="53"/>
        <v>7249.4780803067752</v>
      </c>
      <c r="L625" s="444">
        <f t="shared" ca="1" si="54"/>
        <v>1747124.2173539328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1747124.2173539328</v>
      </c>
      <c r="J626" s="444">
        <f t="array" ref="J626">IFERROR(INDEX('Retirement Calculator'!J:J,MATCH('Isaac 401k'!N626,'Retirement Calculator'!A:A,0),0),0)</f>
        <v>7820.4732791855868</v>
      </c>
      <c r="K626" s="444">
        <f t="shared" ca="1" si="53"/>
        <v>7247.0989336447801</v>
      </c>
      <c r="L626" s="444">
        <f t="shared" ca="1" si="54"/>
        <v>1746550.843008392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1746550.843008392</v>
      </c>
      <c r="J627" s="444">
        <f t="array" ref="J627">IFERROR(INDEX('Retirement Calculator'!J:J,MATCH('Isaac 401k'!N627,'Retirement Calculator'!A:A,0),0),0)</f>
        <v>7820.4732791855868</v>
      </c>
      <c r="K627" s="444">
        <f t="shared" ca="1" si="53"/>
        <v>7244.7098738716923</v>
      </c>
      <c r="L627" s="444">
        <f t="shared" ca="1" si="54"/>
        <v>1745975.0796030781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1745975.0796030781</v>
      </c>
      <c r="J628" s="444">
        <f t="array" ref="J628">IFERROR(INDEX('Retirement Calculator'!J:J,MATCH('Isaac 401k'!N628,'Retirement Calculator'!A:A,0),0),0)</f>
        <v>7820.4732791855868</v>
      </c>
      <c r="K628" s="444">
        <f t="shared" ca="1" si="53"/>
        <v>7242.3108596828843</v>
      </c>
      <c r="L628" s="444">
        <f t="shared" ca="1" si="54"/>
        <v>1745396.9171835755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1745396.9171835755</v>
      </c>
      <c r="J629" s="444">
        <f t="array" ref="J629">IFERROR(INDEX('Retirement Calculator'!J:J,MATCH('Isaac 401k'!N629,'Retirement Calculator'!A:A,0),0),0)</f>
        <v>7820.4732791855868</v>
      </c>
      <c r="K629" s="444">
        <f t="shared" ca="1" si="53"/>
        <v>7239.9018496016233</v>
      </c>
      <c r="L629" s="444">
        <f t="shared" ca="1" si="54"/>
        <v>1744816.3457539915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1744816.3457539915</v>
      </c>
      <c r="J630" s="444">
        <f t="array" ref="J630">IFERROR(INDEX('Retirement Calculator'!J:J,MATCH('Isaac 401k'!N630,'Retirement Calculator'!A:A,0),0),0)</f>
        <v>7820.4732791855868</v>
      </c>
      <c r="K630" s="444">
        <f t="shared" ca="1" si="53"/>
        <v>7237.4828019783572</v>
      </c>
      <c r="L630" s="444">
        <f t="shared" ca="1" si="54"/>
        <v>1744233.3552767842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1744233.3552767842</v>
      </c>
      <c r="J631" s="444">
        <f t="array" ref="J631">IFERROR(INDEX('Retirement Calculator'!J:J,MATCH('Isaac 401k'!N631,'Retirement Calculator'!A:A,0),0),0)</f>
        <v>7820.4732791855868</v>
      </c>
      <c r="K631" s="444">
        <f t="shared" ca="1" si="53"/>
        <v>7235.0536749899939</v>
      </c>
      <c r="L631" s="444">
        <f t="shared" ca="1" si="54"/>
        <v>1743647.9356725886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1743647.9356725886</v>
      </c>
      <c r="J632" s="444">
        <f t="array" ref="J632">IFERROR(INDEX('Retirement Calculator'!J:J,MATCH('Isaac 401k'!N632,'Retirement Calculator'!A:A,0),0),0)</f>
        <v>7820.4732791855868</v>
      </c>
      <c r="K632" s="444">
        <f t="shared" ca="1" si="53"/>
        <v>7232.6144266391793</v>
      </c>
      <c r="L632" s="444">
        <f t="shared" ca="1" si="54"/>
        <v>1743060.0768200422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1743060.0768200422</v>
      </c>
      <c r="J633" s="444">
        <f t="array" ref="J633">IFERROR(INDEX('Retirement Calculator'!J:J,MATCH('Isaac 401k'!N633,'Retirement Calculator'!A:A,0),0),0)</f>
        <v>7820.4732791855868</v>
      </c>
      <c r="K633" s="444">
        <f t="shared" ca="1" si="53"/>
        <v>7230.1650147535684</v>
      </c>
      <c r="L633" s="444">
        <f t="shared" ca="1" si="54"/>
        <v>1742469.7685556102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1742469.7685556102</v>
      </c>
      <c r="J634" s="444">
        <f t="array" ref="J634">IFERROR(INDEX('Retirement Calculator'!J:J,MATCH('Isaac 401k'!N634,'Retirement Calculator'!A:A,0),0),0)</f>
        <v>7820.4732791855868</v>
      </c>
      <c r="K634" s="444">
        <f t="shared" ca="1" si="53"/>
        <v>7227.7053969851031</v>
      </c>
      <c r="L634" s="444">
        <f t="shared" ca="1" si="54"/>
        <v>1741877.0006734098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1741877.0006734098</v>
      </c>
      <c r="J635" s="444">
        <f t="array" ref="J635">IFERROR(INDEX('Retirement Calculator'!J:J,MATCH('Isaac 401k'!N635,'Retirement Calculator'!A:A,0),0),0)</f>
        <v>7820.4732791855868</v>
      </c>
      <c r="K635" s="444">
        <f t="shared" ca="1" si="53"/>
        <v>7225.2355308092665</v>
      </c>
      <c r="L635" s="444">
        <f t="shared" ca="1" si="54"/>
        <v>1741281.7629250335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1741281.7629250335</v>
      </c>
      <c r="J636" s="444">
        <f t="array" ref="J636">IFERROR(INDEX('Retirement Calculator'!J:J,MATCH('Isaac 401k'!N636,'Retirement Calculator'!A:A,0),0),0)</f>
        <v>7820.4732791855868</v>
      </c>
      <c r="K636" s="444">
        <f t="shared" ca="1" si="53"/>
        <v>7222.7553735243664</v>
      </c>
      <c r="L636" s="444">
        <f t="shared" ca="1" si="54"/>
        <v>1740684.0450193721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1740684.0450193721</v>
      </c>
      <c r="J637" s="444">
        <f t="array" ref="J637">IFERROR(INDEX('Retirement Calculator'!J:J,MATCH('Isaac 401k'!N637,'Retirement Calculator'!A:A,0),0),0)</f>
        <v>7820.4732791855868</v>
      </c>
      <c r="K637" s="444">
        <f t="shared" ca="1" si="53"/>
        <v>7220.2648822507772</v>
      </c>
      <c r="L637" s="444">
        <f t="shared" ca="1" si="54"/>
        <v>1740083.8366224372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1740083.8366224372</v>
      </c>
      <c r="J638" s="444">
        <f t="array" ref="J638">IFERROR(INDEX('Retirement Calculator'!J:J,MATCH('Isaac 401k'!N638,'Retirement Calculator'!A:A,0),0),0)</f>
        <v>7820.4732791855868</v>
      </c>
      <c r="K638" s="444">
        <f t="shared" ca="1" si="53"/>
        <v>7217.7640139302157</v>
      </c>
      <c r="L638" s="444">
        <f t="shared" ca="1" si="54"/>
        <v>1739481.1273571819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1739481.1273571819</v>
      </c>
      <c r="J639" s="444">
        <f t="array" ref="J639">IFERROR(INDEX('Retirement Calculator'!J:J,MATCH('Isaac 401k'!N639,'Retirement Calculator'!A:A,0),0),0)</f>
        <v>7820.4732791855868</v>
      </c>
      <c r="K639" s="444">
        <f t="shared" ca="1" si="53"/>
        <v>7215.2527253249846</v>
      </c>
      <c r="L639" s="444">
        <f t="shared" ca="1" si="54"/>
        <v>1738875.9068033213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1738875.9068033213</v>
      </c>
      <c r="J640" s="444">
        <f t="array" ref="J640">IFERROR(INDEX('Retirement Calculator'!J:J,MATCH('Isaac 401k'!N640,'Retirement Calculator'!A:A,0),0),0)</f>
        <v>7820.4732791855868</v>
      </c>
      <c r="K640" s="444">
        <f t="shared" ca="1" si="53"/>
        <v>7212.7309730172319</v>
      </c>
      <c r="L640" s="444">
        <f t="shared" ca="1" si="54"/>
        <v>1738268.1644971529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1738268.1644971529</v>
      </c>
      <c r="J641" s="444">
        <f t="array" ref="J641">IFERROR(INDEX('Retirement Calculator'!J:J,MATCH('Isaac 401k'!N641,'Retirement Calculator'!A:A,0),0),0)</f>
        <v>7820.4732791855868</v>
      </c>
      <c r="K641" s="444">
        <f t="shared" ca="1" si="53"/>
        <v>7210.1987134081974</v>
      </c>
      <c r="L641" s="444">
        <f t="shared" ca="1" si="54"/>
        <v>1737657.8899313754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1737657.8899313754</v>
      </c>
      <c r="J642" s="444">
        <f t="array" ref="J642">IFERROR(INDEX('Retirement Calculator'!J:J,MATCH('Isaac 401k'!N642,'Retirement Calculator'!A:A,0),0),0)</f>
        <v>7820.4732791855868</v>
      </c>
      <c r="K642" s="444">
        <f t="shared" ca="1" si="53"/>
        <v>7207.6559027174571</v>
      </c>
      <c r="L642" s="444">
        <f t="shared" ca="1" si="54"/>
        <v>1737045.0725549073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1737045.0725549073</v>
      </c>
      <c r="J643" s="444">
        <f t="array" ref="J643">IFERROR(INDEX('Retirement Calculator'!J:J,MATCH('Isaac 401k'!N643,'Retirement Calculator'!A:A,0),0),0)</f>
        <v>7820.4732791855868</v>
      </c>
      <c r="K643" s="444">
        <f t="shared" ca="1" si="53"/>
        <v>7205.1024969821738</v>
      </c>
      <c r="L643" s="444">
        <f t="shared" ca="1" si="54"/>
        <v>1736429.7017727038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1736429.7017727038</v>
      </c>
      <c r="J644" s="444">
        <f t="array" ref="J644">IFERROR(INDEX('Retirement Calculator'!J:J,MATCH('Isaac 401k'!N644,'Retirement Calculator'!A:A,0),0),0)</f>
        <v>7820.4732791855868</v>
      </c>
      <c r="K644" s="444">
        <f t="shared" ca="1" si="53"/>
        <v>7202.5384520563257</v>
      </c>
      <c r="L644" s="444">
        <f t="shared" ca="1" si="54"/>
        <v>1735811.7669455744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1735811.7669455744</v>
      </c>
      <c r="J645" s="444">
        <f t="array" ref="J645">IFERROR(INDEX('Retirement Calculator'!J:J,MATCH('Isaac 401k'!N645,'Retirement Calculator'!A:A,0),0),0)</f>
        <v>7820.4732791855868</v>
      </c>
      <c r="K645" s="444">
        <f t="shared" ca="1" si="53"/>
        <v>7199.9637236099534</v>
      </c>
      <c r="L645" s="444">
        <f t="shared" ca="1" si="54"/>
        <v>1735191.2573899988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1735191.2573899988</v>
      </c>
      <c r="J646" s="444">
        <f t="array" ref="J646">IFERROR(INDEX('Retirement Calculator'!J:J,MATCH('Isaac 401k'!N646,'Retirement Calculator'!A:A,0),0),0)</f>
        <v>7820.4732791855868</v>
      </c>
      <c r="K646" s="444">
        <f t="shared" ca="1" si="53"/>
        <v>7197.3782671283871</v>
      </c>
      <c r="L646" s="444">
        <f t="shared" ca="1" si="54"/>
        <v>1734568.1623779417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1734568.1623779417</v>
      </c>
      <c r="J647" s="444">
        <f t="array" ref="J647">IFERROR(INDEX('Retirement Calculator'!J:J,MATCH('Isaac 401k'!N647,'Retirement Calculator'!A:A,0),0),0)</f>
        <v>7820.4732791855868</v>
      </c>
      <c r="K647" s="444">
        <f t="shared" ca="1" si="53"/>
        <v>7194.7820379114837</v>
      </c>
      <c r="L647" s="444">
        <f t="shared" ca="1" si="54"/>
        <v>1733942.4711366675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1733942.4711366675</v>
      </c>
      <c r="J648" s="444">
        <f t="array" ref="J648">IFERROR(INDEX('Retirement Calculator'!J:J,MATCH('Isaac 401k'!N648,'Retirement Calculator'!A:A,0),0),0)</f>
        <v>7820.4732791855868</v>
      </c>
      <c r="K648" s="444">
        <f t="shared" ca="1" si="53"/>
        <v>7192.1749910728413</v>
      </c>
      <c r="L648" s="444">
        <f t="shared" ca="1" si="54"/>
        <v>1733314.1728485548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1733314.1728485548</v>
      </c>
      <c r="J649" s="444">
        <f t="array" ref="J649">IFERROR(INDEX('Retirement Calculator'!J:J,MATCH('Isaac 401k'!N649,'Retirement Calculator'!A:A,0),0),0)</f>
        <v>7820.4732791855868</v>
      </c>
      <c r="K649" s="444">
        <f t="shared" ca="1" si="53"/>
        <v>7189.5570815390374</v>
      </c>
      <c r="L649" s="444">
        <f t="shared" ca="1" si="54"/>
        <v>1732683.2566509082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1732683.2566509082</v>
      </c>
      <c r="J650" s="444">
        <f t="array" ref="J650">IFERROR(INDEX('Retirement Calculator'!J:J,MATCH('Isaac 401k'!N650,'Retirement Calculator'!A:A,0),0),0)</f>
        <v>7820.4732791855868</v>
      </c>
      <c r="K650" s="444">
        <f t="shared" ca="1" si="53"/>
        <v>7186.9282640488445</v>
      </c>
      <c r="L650" s="444">
        <f t="shared" ca="1" si="54"/>
        <v>1732049.7116357714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1732049.7116357714</v>
      </c>
      <c r="J651" s="444">
        <f t="array" ref="J651">IFERROR(INDEX('Retirement Calculator'!J:J,MATCH('Isaac 401k'!N651,'Retirement Calculator'!A:A,0),0),0)</f>
        <v>7820.4732791855868</v>
      </c>
      <c r="K651" s="444">
        <f t="shared" ca="1" si="53"/>
        <v>7184.2884931524422</v>
      </c>
      <c r="L651" s="444">
        <f t="shared" ca="1" si="54"/>
        <v>1731413.5268497383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1731413.5268497383</v>
      </c>
      <c r="J652" s="444">
        <f t="array" ref="J652">IFERROR(INDEX('Retirement Calculator'!J:J,MATCH('Isaac 401k'!N652,'Retirement Calculator'!A:A,0),0),0)</f>
        <v>7820.4732791855868</v>
      </c>
      <c r="K652" s="444">
        <f t="shared" ca="1" si="53"/>
        <v>7181.6377232106361</v>
      </c>
      <c r="L652" s="444">
        <f t="shared" ca="1" si="54"/>
        <v>1730774.6912937635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1730774.6912937635</v>
      </c>
      <c r="J653" s="444">
        <f t="array" ref="J653">IFERROR(INDEX('Retirement Calculator'!J:J,MATCH('Isaac 401k'!N653,'Retirement Calculator'!A:A,0),0),0)</f>
        <v>7820.4732791855868</v>
      </c>
      <c r="K653" s="444">
        <f t="shared" ca="1" si="53"/>
        <v>7178.9759083940744</v>
      </c>
      <c r="L653" s="444">
        <f t="shared" ca="1" si="54"/>
        <v>1730133.1939229718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1730133.1939229718</v>
      </c>
      <c r="J654" s="444">
        <f t="array" ref="J654">IFERROR(INDEX('Retirement Calculator'!J:J,MATCH('Isaac 401k'!N654,'Retirement Calculator'!A:A,0),0),0)</f>
        <v>7820.4732791855868</v>
      </c>
      <c r="K654" s="444">
        <f t="shared" ca="1" si="53"/>
        <v>7176.3030026824435</v>
      </c>
      <c r="L654" s="444">
        <f t="shared" ca="1" si="54"/>
        <v>1729489.0236464688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1729489.0236464688</v>
      </c>
      <c r="J655" s="444">
        <f t="array" ref="J655">IFERROR(INDEX('Retirement Calculator'!J:J,MATCH('Isaac 401k'!N655,'Retirement Calculator'!A:A,0),0),0)</f>
        <v>7820.4732791855868</v>
      </c>
      <c r="K655" s="444">
        <f t="shared" ca="1" si="53"/>
        <v>7173.6189598636802</v>
      </c>
      <c r="L655" s="444">
        <f t="shared" ca="1" si="54"/>
        <v>1728842.1693271468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1728842.1693271468</v>
      </c>
      <c r="J656" s="444">
        <f t="array" ref="J656">IFERROR(INDEX('Retirement Calculator'!J:J,MATCH('Isaac 401k'!N656,'Retirement Calculator'!A:A,0),0),0)</f>
        <v>7820.4732791855868</v>
      </c>
      <c r="K656" s="444">
        <f t="shared" ca="1" si="53"/>
        <v>7170.9237335331718</v>
      </c>
      <c r="L656" s="444">
        <f t="shared" ca="1" si="54"/>
        <v>1728192.6197814944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1728192.6197814944</v>
      </c>
      <c r="J657" s="444">
        <f t="array" ref="J657">IFERROR(INDEX('Retirement Calculator'!J:J,MATCH('Isaac 401k'!N657,'Retirement Calculator'!A:A,0),0),0)</f>
        <v>7820.4732791855868</v>
      </c>
      <c r="K657" s="444">
        <f t="shared" ca="1" si="53"/>
        <v>7168.2172770929528</v>
      </c>
      <c r="L657" s="444">
        <f t="shared" ca="1" si="54"/>
        <v>1727540.3637794016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1727540.3637794016</v>
      </c>
      <c r="J658" s="444">
        <f t="array" ref="J658">IFERROR(INDEX('Retirement Calculator'!J:J,MATCH('Isaac 401k'!N658,'Retirement Calculator'!A:A,0),0),0)</f>
        <v>7820.4732791855868</v>
      </c>
      <c r="K658" s="444">
        <f t="shared" ca="1" si="53"/>
        <v>7165.4995437508996</v>
      </c>
      <c r="L658" s="444">
        <f t="shared" ca="1" si="54"/>
        <v>1726885.3900439669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1726885.3900439669</v>
      </c>
      <c r="J659" s="444">
        <f t="array" ref="J659">IFERROR(INDEX('Retirement Calculator'!J:J,MATCH('Isaac 401k'!N659,'Retirement Calculator'!A:A,0),0),0)</f>
        <v>7820.4732791855868</v>
      </c>
      <c r="K659" s="444">
        <f t="shared" ca="1" si="53"/>
        <v>7162.7704865199221</v>
      </c>
      <c r="L659" s="444">
        <f t="shared" ca="1" si="54"/>
        <v>1726227.6872513012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1726227.6872513012</v>
      </c>
      <c r="J660" s="444">
        <f t="array" ref="J660">IFERROR(INDEX('Retirement Calculator'!J:J,MATCH('Isaac 401k'!N660,'Retirement Calculator'!A:A,0),0),0)</f>
        <v>7820.4732791855868</v>
      </c>
      <c r="K660" s="444">
        <f t="shared" ca="1" si="53"/>
        <v>7160.0300582171485</v>
      </c>
      <c r="L660" s="444">
        <f t="shared" ca="1" si="54"/>
        <v>1725567.2440303329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1725567.2440303329</v>
      </c>
      <c r="J661" s="444">
        <f t="array" ref="J661">IFERROR(INDEX('Retirement Calculator'!J:J,MATCH('Isaac 401k'!N661,'Retirement Calculator'!A:A,0),0),0)</f>
        <v>7820.4732791855868</v>
      </c>
      <c r="K661" s="444">
        <f t="shared" ca="1" si="53"/>
        <v>7157.2782114631136</v>
      </c>
      <c r="L661" s="444">
        <f t="shared" ca="1" si="54"/>
        <v>1724904.0489626103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1724904.0489626103</v>
      </c>
      <c r="J662" s="444">
        <f t="array" ref="J662">IFERROR(INDEX('Retirement Calculator'!J:J,MATCH('Isaac 401k'!N662,'Retirement Calculator'!A:A,0),0),0)</f>
        <v>7820.4732791855868</v>
      </c>
      <c r="K662" s="444">
        <f t="shared" ca="1" si="53"/>
        <v>7154.5148986809363</v>
      </c>
      <c r="L662" s="444">
        <f t="shared" ca="1" si="54"/>
        <v>1724238.0905821056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1724238.0905821056</v>
      </c>
      <c r="J663" s="444">
        <f t="array" ref="J663">IFERROR(INDEX('Retirement Calculator'!J:J,MATCH('Isaac 401k'!N663,'Retirement Calculator'!A:A,0),0),0)</f>
        <v>7820.4732791855868</v>
      </c>
      <c r="K663" s="444">
        <f t="shared" ca="1" si="53"/>
        <v>7151.7400720954984</v>
      </c>
      <c r="L663" s="444">
        <f t="shared" ca="1" si="54"/>
        <v>1723569.3573750155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1723569.3573750155</v>
      </c>
      <c r="J664" s="444">
        <f t="array" ref="J664">IFERROR(INDEX('Retirement Calculator'!J:J,MATCH('Isaac 401k'!N664,'Retirement Calculator'!A:A,0),0),0)</f>
        <v>7820.4732791855868</v>
      </c>
      <c r="K664" s="444">
        <f t="shared" ca="1" si="53"/>
        <v>7148.9536837326232</v>
      </c>
      <c r="L664" s="444">
        <f t="shared" ca="1" si="54"/>
        <v>1722897.8377795625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1722897.8377795625</v>
      </c>
      <c r="J665" s="444">
        <f t="array" ref="J665">IFERROR(INDEX('Retirement Calculator'!J:J,MATCH('Isaac 401k'!N665,'Retirement Calculator'!A:A,0),0),0)</f>
        <v>7820.4732791855868</v>
      </c>
      <c r="K665" s="444">
        <f t="shared" ca="1" si="53"/>
        <v>7146.1556854182381</v>
      </c>
      <c r="L665" s="444">
        <f t="shared" ca="1" si="54"/>
        <v>1722223.5201857951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1722223.5201857951</v>
      </c>
      <c r="J666" s="444">
        <f t="array" ref="J666">IFERROR(INDEX('Retirement Calculator'!J:J,MATCH('Isaac 401k'!N666,'Retirement Calculator'!A:A,0),0),0)</f>
        <v>7820.4732791855868</v>
      </c>
      <c r="K666" s="444">
        <f t="shared" ca="1" si="53"/>
        <v>7143.3460287775406</v>
      </c>
      <c r="L666" s="444">
        <f t="shared" ca="1" si="54"/>
        <v>1721546.3929353871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1721546.3929353871</v>
      </c>
      <c r="J667" s="444">
        <f t="array" ref="J667">IFERROR(INDEX('Retirement Calculator'!J:J,MATCH('Isaac 401k'!N667,'Retirement Calculator'!A:A,0),0),0)</f>
        <v>7820.4732791855868</v>
      </c>
      <c r="K667" s="444">
        <f t="shared" ca="1" si="53"/>
        <v>7140.524665234173</v>
      </c>
      <c r="L667" s="444">
        <f t="shared" ca="1" si="54"/>
        <v>1720866.4443214356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1720866.4443214356</v>
      </c>
      <c r="J668" s="444">
        <f t="array" ref="J668">IFERROR(INDEX('Retirement Calculator'!J:J,MATCH('Isaac 401k'!N668,'Retirement Calculator'!A:A,0),0),0)</f>
        <v>7820.4732791855868</v>
      </c>
      <c r="K668" s="444">
        <f t="shared" ca="1" si="53"/>
        <v>7137.691546009376</v>
      </c>
      <c r="L668" s="444">
        <f t="shared" ca="1" si="54"/>
        <v>1720183.6625882594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1720183.6625882594</v>
      </c>
      <c r="J669" s="444">
        <f t="array" ref="J669">IFERROR(INDEX('Retirement Calculator'!J:J,MATCH('Isaac 401k'!N669,'Retirement Calculator'!A:A,0),0),0)</f>
        <v>7820.4732791855868</v>
      </c>
      <c r="K669" s="444">
        <f t="shared" ca="1" si="53"/>
        <v>7134.8466221211402</v>
      </c>
      <c r="L669" s="444">
        <f t="shared" ca="1" si="54"/>
        <v>1719498.0359311949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1719498.0359311949</v>
      </c>
      <c r="J670" s="444">
        <f t="array" ref="J670">IFERROR(INDEX('Retirement Calculator'!J:J,MATCH('Isaac 401k'!N670,'Retirement Calculator'!A:A,0),0),0)</f>
        <v>7820.4732791855868</v>
      </c>
      <c r="K670" s="444">
        <f t="shared" ca="1" si="53"/>
        <v>7131.9898443833717</v>
      </c>
      <c r="L670" s="444">
        <f t="shared" ca="1" si="54"/>
        <v>1718809.5524963927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1718809.5524963927</v>
      </c>
      <c r="J671" s="444">
        <f t="array" ref="J671">IFERROR(INDEX('Retirement Calculator'!J:J,MATCH('Isaac 401k'!N671,'Retirement Calculator'!A:A,0),0),0)</f>
        <v>7820.4732791855868</v>
      </c>
      <c r="K671" s="444">
        <f t="shared" ca="1" si="53"/>
        <v>7129.1211634050296</v>
      </c>
      <c r="L671" s="444">
        <f t="shared" ca="1" si="54"/>
        <v>1718118.2003806122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1718118.2003806122</v>
      </c>
      <c r="J672" s="444">
        <f t="array" ref="J672">IFERROR(INDEX('Retirement Calculator'!J:J,MATCH('Isaac 401k'!N672,'Retirement Calculator'!A:A,0),0),0)</f>
        <v>7820.4732791855868</v>
      </c>
      <c r="K672" s="444">
        <f t="shared" ca="1" si="53"/>
        <v>7126.2405295892777</v>
      </c>
      <c r="L672" s="444">
        <f t="shared" ca="1" si="54"/>
        <v>1717423.9676310159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1717423.9676310159</v>
      </c>
      <c r="J673" s="444">
        <f t="array" ref="J673">IFERROR(INDEX('Retirement Calculator'!J:J,MATCH('Isaac 401k'!N673,'Retirement Calculator'!A:A,0),0),0)</f>
        <v>7820.4732791855868</v>
      </c>
      <c r="K673" s="444">
        <f t="shared" ca="1" si="53"/>
        <v>7123.3478931326263</v>
      </c>
      <c r="L673" s="444">
        <f t="shared" ca="1" si="54"/>
        <v>1716726.8422449629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1716726.8422449629</v>
      </c>
      <c r="J674" s="444">
        <f t="array" ref="J674">IFERROR(INDEX('Retirement Calculator'!J:J,MATCH('Isaac 401k'!N674,'Retirement Calculator'!A:A,0),0),0)</f>
        <v>7820.4732791855868</v>
      </c>
      <c r="K674" s="444">
        <f t="shared" ca="1" si="53"/>
        <v>7120.4432040240717</v>
      </c>
      <c r="L674" s="444">
        <f t="shared" ca="1" si="54"/>
        <v>1716026.8121698014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1716026.8121698014</v>
      </c>
      <c r="J675" s="444">
        <f t="array" ref="J675">IFERROR(INDEX('Retirement Calculator'!J:J,MATCH('Isaac 401k'!N675,'Retirement Calculator'!A:A,0),0),0)</f>
        <v>7820.4732791855868</v>
      </c>
      <c r="K675" s="444">
        <f t="shared" ca="1" si="53"/>
        <v>7117.5264120442325</v>
      </c>
      <c r="L675" s="444">
        <f t="shared" ca="1" si="54"/>
        <v>1715323.86530266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1715323.86530266</v>
      </c>
      <c r="J676" s="444">
        <f t="array" ref="J676">IFERROR(INDEX('Retirement Calculator'!J:J,MATCH('Isaac 401k'!N676,'Retirement Calculator'!A:A,0),0),0)</f>
        <v>7820.4732791855868</v>
      </c>
      <c r="K676" s="444">
        <f t="shared" ca="1" si="53"/>
        <v>7114.5974667644768</v>
      </c>
      <c r="L676" s="444">
        <f t="shared" ca="1" si="54"/>
        <v>1714617.9894902389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1714617.9894902389</v>
      </c>
      <c r="J677" s="444">
        <f t="array" ref="J677">IFERROR(INDEX('Retirement Calculator'!J:J,MATCH('Isaac 401k'!N677,'Retirement Calculator'!A:A,0),0),0)</f>
        <v>7820.4732791855868</v>
      </c>
      <c r="K677" s="444">
        <f t="shared" ca="1" si="53"/>
        <v>7111.6563175460569</v>
      </c>
      <c r="L677" s="444">
        <f t="shared" ca="1" si="54"/>
        <v>1713909.1725285994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1713909.1725285994</v>
      </c>
      <c r="J678" s="444">
        <f t="array" ref="J678">IFERROR(INDEX('Retirement Calculator'!J:J,MATCH('Isaac 401k'!N678,'Retirement Calculator'!A:A,0),0),0)</f>
        <v>7820.4732791855868</v>
      </c>
      <c r="K678" s="444">
        <f t="shared" ca="1" si="53"/>
        <v>7108.702913539224</v>
      </c>
      <c r="L678" s="444">
        <f t="shared" ca="1" si="54"/>
        <v>1713197.402162953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1713197.402162953</v>
      </c>
      <c r="J679" s="444">
        <f t="array" ref="J679">IFERROR(INDEX('Retirement Calculator'!J:J,MATCH('Isaac 401k'!N679,'Retirement Calculator'!A:A,0),0),0)</f>
        <v>7820.4732791855868</v>
      </c>
      <c r="K679" s="444">
        <f t="shared" ca="1" si="53"/>
        <v>7105.7372036823645</v>
      </c>
      <c r="L679" s="444">
        <f t="shared" ca="1" si="54"/>
        <v>1712482.6660874498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1712482.6660874498</v>
      </c>
      <c r="J680" s="444">
        <f t="array" ref="J680">IFERROR(INDEX('Retirement Calculator'!J:J,MATCH('Isaac 401k'!N680,'Retirement Calculator'!A:A,0),0),0)</f>
        <v>7820.4732791855868</v>
      </c>
      <c r="K680" s="444">
        <f t="shared" ca="1" si="53"/>
        <v>7102.7591367011009</v>
      </c>
      <c r="L680" s="444">
        <f t="shared" ca="1" si="54"/>
        <v>1711764.9519449652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1711764.9519449652</v>
      </c>
      <c r="J681" s="444">
        <f t="array" ref="J681">IFERROR(INDEX('Retirement Calculator'!J:J,MATCH('Isaac 401k'!N681,'Retirement Calculator'!A:A,0),0),0)</f>
        <v>7820.4732791855868</v>
      </c>
      <c r="K681" s="444">
        <f t="shared" ca="1" si="53"/>
        <v>7099.7686611074141</v>
      </c>
      <c r="L681" s="444">
        <f t="shared" ca="1" si="54"/>
        <v>1711044.247326887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1711044.247326887</v>
      </c>
      <c r="J682" s="444">
        <f t="array" ref="J682">IFERROR(INDEX('Retirement Calculator'!J:J,MATCH('Isaac 401k'!N682,'Retirement Calculator'!A:A,0),0),0)</f>
        <v>7820.4732791855868</v>
      </c>
      <c r="K682" s="444">
        <f t="shared" ca="1" si="53"/>
        <v>7096.7657251987566</v>
      </c>
      <c r="L682" s="444">
        <f t="shared" ca="1" si="54"/>
        <v>1710320.5397729001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1710320.5397729001</v>
      </c>
      <c r="J683" s="444">
        <f t="array" ref="J683">IFERROR(INDEX('Retirement Calculator'!J:J,MATCH('Isaac 401k'!N683,'Retirement Calculator'!A:A,0),0),0)</f>
        <v>7820.4732791855868</v>
      </c>
      <c r="K683" s="444">
        <f t="shared" ca="1" si="53"/>
        <v>7093.7502770571446</v>
      </c>
      <c r="L683" s="444">
        <f t="shared" ca="1" si="54"/>
        <v>1709593.8167707715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1709593.8167707715</v>
      </c>
      <c r="J684" s="444">
        <f t="array" ref="J684">IFERROR(INDEX('Retirement Calculator'!J:J,MATCH('Isaac 401k'!N684,'Retirement Calculator'!A:A,0),0),0)</f>
        <v>7820.4732791855868</v>
      </c>
      <c r="K684" s="444">
        <f t="shared" ca="1" si="53"/>
        <v>7090.7222645482752</v>
      </c>
      <c r="L684" s="444">
        <f t="shared" ca="1" si="54"/>
        <v>1708864.0657561342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1708864.0657561342</v>
      </c>
      <c r="J685" s="444">
        <f t="array" ref="J685">IFERROR(INDEX('Retirement Calculator'!J:J,MATCH('Isaac 401k'!N685,'Retirement Calculator'!A:A,0),0),0)</f>
        <v>7820.4732791855868</v>
      </c>
      <c r="K685" s="444">
        <f t="shared" ca="1" si="53"/>
        <v>7087.6816353206195</v>
      </c>
      <c r="L685" s="444">
        <f t="shared" ca="1" si="54"/>
        <v>1708131.2741122693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1708131.2741122693</v>
      </c>
      <c r="J686" s="444">
        <f t="array" ref="J686">IFERROR(INDEX('Retirement Calculator'!J:J,MATCH('Isaac 401k'!N686,'Retirement Calculator'!A:A,0),0),0)</f>
        <v>7820.4732791855868</v>
      </c>
      <c r="K686" s="444">
        <f t="shared" ca="1" si="53"/>
        <v>7084.6283368045151</v>
      </c>
      <c r="L686" s="444">
        <f t="shared" ca="1" si="54"/>
        <v>1707395.4291698881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1707395.4291698881</v>
      </c>
      <c r="J687" s="444">
        <f t="array" ref="J687">IFERROR(INDEX('Retirement Calculator'!J:J,MATCH('Isaac 401k'!N687,'Retirement Calculator'!A:A,0),0),0)</f>
        <v>7820.4732791855868</v>
      </c>
      <c r="K687" s="444">
        <f t="shared" ca="1" si="53"/>
        <v>7081.5623162112597</v>
      </c>
      <c r="L687" s="444">
        <f t="shared" ca="1" si="54"/>
        <v>1706656.5182069137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1706656.5182069137</v>
      </c>
      <c r="J688" s="444">
        <f t="array" ref="J688">IFERROR(INDEX('Retirement Calculator'!J:J,MATCH('Isaac 401k'!N688,'Retirement Calculator'!A:A,0),0),0)</f>
        <v>7820.4732791855868</v>
      </c>
      <c r="K688" s="444">
        <f t="shared" ca="1" si="53"/>
        <v>7078.4835205322006</v>
      </c>
      <c r="L688" s="444">
        <f t="shared" ca="1" si="54"/>
        <v>1705914.5284482604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1705914.5284482604</v>
      </c>
      <c r="J689" s="444">
        <f t="array" ref="J689">IFERROR(INDEX('Retirement Calculator'!J:J,MATCH('Isaac 401k'!N689,'Retirement Calculator'!A:A,0),0),0)</f>
        <v>7820.4732791855868</v>
      </c>
      <c r="K689" s="444">
        <f t="shared" ca="1" si="53"/>
        <v>7075.3918965378107</v>
      </c>
      <c r="L689" s="444">
        <f t="shared" ca="1" si="54"/>
        <v>1705169.4470656125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1705169.4470656125</v>
      </c>
      <c r="J690" s="444">
        <f t="array" ref="J690">IFERROR(INDEX('Retirement Calculator'!J:J,MATCH('Isaac 401k'!N690,'Retirement Calculator'!A:A,0),0),0)</f>
        <v>7820.4732791855868</v>
      </c>
      <c r="K690" s="444">
        <f t="shared" ca="1" si="53"/>
        <v>7072.2873907767789</v>
      </c>
      <c r="L690" s="444">
        <f t="shared" ca="1" si="54"/>
        <v>1704421.2611772036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1704421.2611772036</v>
      </c>
      <c r="J691" s="444">
        <f t="array" ref="J691">IFERROR(INDEX('Retirement Calculator'!J:J,MATCH('Isaac 401k'!N691,'Retirement Calculator'!A:A,0),0),0)</f>
        <v>7820.4732791855868</v>
      </c>
      <c r="K691" s="444">
        <f t="shared" ca="1" si="53"/>
        <v>7069.1699495750736</v>
      </c>
      <c r="L691" s="444">
        <f t="shared" ca="1" si="54"/>
        <v>1703669.9578475931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1703669.9578475931</v>
      </c>
      <c r="J692" s="444">
        <f t="array" ref="J692">IFERROR(INDEX('Retirement Calculator'!J:J,MATCH('Isaac 401k'!N692,'Retirement Calculator'!A:A,0),0),0)</f>
        <v>7820.4732791855868</v>
      </c>
      <c r="K692" s="444">
        <f t="shared" ca="1" si="53"/>
        <v>7066.0395190350309</v>
      </c>
      <c r="L692" s="444">
        <f t="shared" ca="1" si="54"/>
        <v>1702915.5240874426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1702915.5240874426</v>
      </c>
      <c r="J693" s="444">
        <f t="array" ref="J693">IFERROR(INDEX('Retirement Calculator'!J:J,MATCH('Isaac 401k'!N693,'Retirement Calculator'!A:A,0),0),0)</f>
        <v>7820.4732791855868</v>
      </c>
      <c r="K693" s="444">
        <f t="shared" ca="1" si="53"/>
        <v>7062.8960450344039</v>
      </c>
      <c r="L693" s="444">
        <f t="shared" ca="1" si="54"/>
        <v>1702157.9468532915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1702157.9468532915</v>
      </c>
      <c r="J694" s="444">
        <f t="array" ref="J694">IFERROR(INDEX('Retirement Calculator'!J:J,MATCH('Isaac 401k'!N694,'Retirement Calculator'!A:A,0),0),0)</f>
        <v>7820.4732791855868</v>
      </c>
      <c r="K694" s="444">
        <f t="shared" ca="1" si="53"/>
        <v>7059.7394732254397</v>
      </c>
      <c r="L694" s="444">
        <f t="shared" ca="1" si="54"/>
        <v>1701397.2130473314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1701397.2130473314</v>
      </c>
      <c r="J695" s="444">
        <f t="array" ref="J695">IFERROR(INDEX('Retirement Calculator'!J:J,MATCH('Isaac 401k'!N695,'Retirement Calculator'!A:A,0),0),0)</f>
        <v>7820.4732791855868</v>
      </c>
      <c r="K695" s="444">
        <f t="shared" ca="1" si="53"/>
        <v>7056.5697490339408</v>
      </c>
      <c r="L695" s="444">
        <f t="shared" ca="1" si="54"/>
        <v>1700633.3095171798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1700633.3095171798</v>
      </c>
      <c r="J696" s="444">
        <f t="array" ref="J696">IFERROR(INDEX('Retirement Calculator'!J:J,MATCH('Isaac 401k'!N696,'Retirement Calculator'!A:A,0),0),0)</f>
        <v>7820.4732791855868</v>
      </c>
      <c r="K696" s="444">
        <f t="shared" ca="1" si="53"/>
        <v>7053.3868176583101</v>
      </c>
      <c r="L696" s="444">
        <f t="shared" ca="1" si="54"/>
        <v>1699866.2230556526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1699866.2230556526</v>
      </c>
      <c r="J697" s="444">
        <f t="array" ref="J697">IFERROR(INDEX('Retirement Calculator'!J:J,MATCH('Isaac 401k'!N697,'Retirement Calculator'!A:A,0),0),0)</f>
        <v>7820.4732791855868</v>
      </c>
      <c r="K697" s="444">
        <f t="shared" ca="1" si="53"/>
        <v>7050.1906240686112</v>
      </c>
      <c r="L697" s="444">
        <f t="shared" ca="1" si="54"/>
        <v>1699095.9404005357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1699095.9404005357</v>
      </c>
      <c r="J698" s="444">
        <f t="array" ref="J698">IFERROR(INDEX('Retirement Calculator'!J:J,MATCH('Isaac 401k'!N698,'Retirement Calculator'!A:A,0),0),0)</f>
        <v>7820.4732791855868</v>
      </c>
      <c r="K698" s="444">
        <f t="shared" ca="1" si="53"/>
        <v>7046.981113005625</v>
      </c>
      <c r="L698" s="444">
        <f t="shared" ca="1" si="54"/>
        <v>1698322.4482343558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1698322.4482343558</v>
      </c>
      <c r="J699" s="444">
        <f t="array" ref="J699">IFERROR(INDEX('Retirement Calculator'!J:J,MATCH('Isaac 401k'!N699,'Retirement Calculator'!A:A,0),0),0)</f>
        <v>7820.4732791855868</v>
      </c>
      <c r="K699" s="444">
        <f t="shared" ca="1" si="53"/>
        <v>7043.7582289798756</v>
      </c>
      <c r="L699" s="444">
        <f t="shared" ca="1" si="54"/>
        <v>1697545.73318415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1697545.73318415</v>
      </c>
      <c r="J700" s="444">
        <f t="array" ref="J700">IFERROR(INDEX('Retirement Calculator'!J:J,MATCH('Isaac 401k'!N700,'Retirement Calculator'!A:A,0),0),0)</f>
        <v>7820.4732791855868</v>
      </c>
      <c r="K700" s="444">
        <f t="shared" ca="1" si="53"/>
        <v>7040.5219162706844</v>
      </c>
      <c r="L700" s="444">
        <f t="shared" ca="1" si="54"/>
        <v>1696765.7818212351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1696765.7818212351</v>
      </c>
      <c r="J701" s="444">
        <f t="array" ref="J701">IFERROR(INDEX('Retirement Calculator'!J:J,MATCH('Isaac 401k'!N701,'Retirement Calculator'!A:A,0),0),0)</f>
        <v>7820.4732791855868</v>
      </c>
      <c r="K701" s="444">
        <f t="shared" ca="1" si="53"/>
        <v>7037.2721189252061</v>
      </c>
      <c r="L701" s="444">
        <f t="shared" ca="1" si="54"/>
        <v>1695982.5806609746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1695982.5806609746</v>
      </c>
      <c r="J702" s="444">
        <f t="array" ref="J702">IFERROR(INDEX('Retirement Calculator'!J:J,MATCH('Isaac 401k'!N702,'Retirement Calculator'!A:A,0),0),0)</f>
        <v>7820.4732791855868</v>
      </c>
      <c r="K702" s="444">
        <f t="shared" ca="1" si="53"/>
        <v>7034.0087807574537</v>
      </c>
      <c r="L702" s="444">
        <f t="shared" ca="1" si="54"/>
        <v>1695196.1161625464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1695196.1161625464</v>
      </c>
      <c r="J703" s="444">
        <f t="array" ref="J703">IFERROR(INDEX('Retirement Calculator'!J:J,MATCH('Isaac 401k'!N703,'Retirement Calculator'!A:A,0),0),0)</f>
        <v>7820.4732791855868</v>
      </c>
      <c r="K703" s="444">
        <f t="shared" ca="1" si="53"/>
        <v>7030.7318453473372</v>
      </c>
      <c r="L703" s="444">
        <f t="shared" ca="1" si="54"/>
        <v>1694406.3747287083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1694406.3747287083</v>
      </c>
      <c r="J704" s="444">
        <f t="array" ref="J704">IFERROR(INDEX('Retirement Calculator'!J:J,MATCH('Isaac 401k'!N704,'Retirement Calculator'!A:A,0),0),0)</f>
        <v>7820.4732791855868</v>
      </c>
      <c r="K704" s="444">
        <f t="shared" ca="1" si="53"/>
        <v>7027.4412560396777</v>
      </c>
      <c r="L704" s="444">
        <f t="shared" ca="1" si="54"/>
        <v>1693613.3427055625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1693613.3427055625</v>
      </c>
      <c r="J705" s="444">
        <f t="array" ref="J705">IFERROR(INDEX('Retirement Calculator'!J:J,MATCH('Isaac 401k'!N705,'Retirement Calculator'!A:A,0),0),0)</f>
        <v>7820.4732791855868</v>
      </c>
      <c r="K705" s="444">
        <f t="shared" ca="1" si="53"/>
        <v>7024.136955943236</v>
      </c>
      <c r="L705" s="444">
        <f t="shared" ca="1" si="54"/>
        <v>1692817.0063823201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1692817.0063823201</v>
      </c>
      <c r="J706" s="444">
        <f t="array" ref="J706">IFERROR(INDEX('Retirement Calculator'!J:J,MATCH('Isaac 401k'!N706,'Retirement Calculator'!A:A,0),0),0)</f>
        <v>7820.4732791855868</v>
      </c>
      <c r="K706" s="444">
        <f t="shared" ca="1" si="53"/>
        <v>7020.8188879297268</v>
      </c>
      <c r="L706" s="444">
        <f t="shared" ca="1" si="54"/>
        <v>1692017.3519910641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1692017.3519910641</v>
      </c>
      <c r="J707" s="444">
        <f t="array" ref="J707">IFERROR(INDEX('Retirement Calculator'!J:J,MATCH('Isaac 401k'!N707,'Retirement Calculator'!A:A,0),0),0)</f>
        <v>7820.4732791855868</v>
      </c>
      <c r="K707" s="444">
        <f t="shared" ca="1" si="53"/>
        <v>7017.4869946328263</v>
      </c>
      <c r="L707" s="444">
        <f t="shared" ca="1" si="54"/>
        <v>1691214.3657065113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1691214.3657065113</v>
      </c>
      <c r="J708" s="444">
        <f t="array" ref="J708">IFERROR(INDEX('Retirement Calculator'!J:J,MATCH('Isaac 401k'!N708,'Retirement Calculator'!A:A,0),0),0)</f>
        <v>7820.4732791855868</v>
      </c>
      <c r="K708" s="444">
        <f t="shared" ca="1" si="53"/>
        <v>7014.141218447191</v>
      </c>
      <c r="L708" s="444">
        <f t="shared" ca="1" si="54"/>
        <v>1690408.0336457728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1690408.0336457728</v>
      </c>
      <c r="J709" s="444">
        <f t="array" ref="J709">IFERROR(INDEX('Retirement Calculator'!J:J,MATCH('Isaac 401k'!N709,'Retirement Calculator'!A:A,0),0),0)</f>
        <v>7820.4732791855868</v>
      </c>
      <c r="K709" s="444">
        <f t="shared" ca="1" si="53"/>
        <v>7010.7815015274455</v>
      </c>
      <c r="L709" s="444">
        <f t="shared" ca="1" si="54"/>
        <v>1689598.3418681147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1689598.3418681147</v>
      </c>
      <c r="J710" s="444">
        <f t="array" ref="J710">IFERROR(INDEX('Retirement Calculator'!J:J,MATCH('Isaac 401k'!N710,'Retirement Calculator'!A:A,0),0),0)</f>
        <v>7820.4732791855868</v>
      </c>
      <c r="K710" s="444">
        <f t="shared" ca="1" si="53"/>
        <v>7007.4077857872044</v>
      </c>
      <c r="L710" s="444">
        <f t="shared" ca="1" si="54"/>
        <v>1688785.2763747163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1688785.2763747163</v>
      </c>
      <c r="J711" s="444">
        <f t="array" ref="J711">IFERROR(INDEX('Retirement Calculator'!J:J,MATCH('Isaac 401k'!N711,'Retirement Calculator'!A:A,0),0),0)</f>
        <v>7820.4732791855868</v>
      </c>
      <c r="K711" s="444">
        <f t="shared" ca="1" si="53"/>
        <v>7004.0200128980441</v>
      </c>
      <c r="L711" s="444">
        <f t="shared" ca="1" si="54"/>
        <v>1687968.8231084289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1687968.8231084289</v>
      </c>
      <c r="J712" s="444">
        <f t="array" ref="J712">IFERROR(INDEX('Retirement Calculator'!J:J,MATCH('Isaac 401k'!N712,'Retirement Calculator'!A:A,0),0),0)</f>
        <v>7820.4732791855868</v>
      </c>
      <c r="K712" s="444">
        <f t="shared" ca="1" si="53"/>
        <v>7000.6181242885123</v>
      </c>
      <c r="L712" s="444">
        <f t="shared" ca="1" si="54"/>
        <v>1687148.9679535318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1687148.9679535318</v>
      </c>
      <c r="J713" s="444">
        <f t="array" ref="J713">IFERROR(INDEX('Retirement Calculator'!J:J,MATCH('Isaac 401k'!N713,'Retirement Calculator'!A:A,0),0),0)</f>
        <v>7820.4732791855868</v>
      </c>
      <c r="K713" s="444">
        <f t="shared" ca="1" si="53"/>
        <v>6997.2020611431099</v>
      </c>
      <c r="L713" s="444">
        <f t="shared" ca="1" si="54"/>
        <v>1686325.6967354892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1686325.6967354892</v>
      </c>
      <c r="J714" s="444">
        <f t="array" ref="J714">IFERROR(INDEX('Retirement Calculator'!J:J,MATCH('Isaac 401k'!N714,'Retirement Calculator'!A:A,0),0),0)</f>
        <v>7820.4732791855868</v>
      </c>
      <c r="K714" s="444">
        <f t="shared" ca="1" si="53"/>
        <v>6993.7717644012646</v>
      </c>
      <c r="L714" s="444">
        <f t="shared" ca="1" si="54"/>
        <v>1685498.9952207049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1685498.9952207049</v>
      </c>
      <c r="J715" s="444">
        <f t="array" ref="J715">IFERROR(INDEX('Retirement Calculator'!J:J,MATCH('Isaac 401k'!N715,'Retirement Calculator'!A:A,0),0),0)</f>
        <v>7820.4732791855868</v>
      </c>
      <c r="K715" s="444">
        <f t="shared" ca="1" si="53"/>
        <v>6990.3271747563304</v>
      </c>
      <c r="L715" s="444">
        <f t="shared" ca="1" si="54"/>
        <v>1684668.8491162758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1684668.8491162758</v>
      </c>
      <c r="J716" s="444">
        <f t="array" ref="J716">IFERROR(INDEX('Retirement Calculator'!J:J,MATCH('Isaac 401k'!N716,'Retirement Calculator'!A:A,0),0),0)</f>
        <v>7820.4732791855868</v>
      </c>
      <c r="K716" s="444">
        <f t="shared" ca="1" si="53"/>
        <v>6986.8682326545413</v>
      </c>
      <c r="L716" s="444">
        <f t="shared" ca="1" si="54"/>
        <v>1683835.2440697448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1683835.2440697448</v>
      </c>
      <c r="J717" s="444">
        <f t="array" ref="J717">IFERROR(INDEX('Retirement Calculator'!J:J,MATCH('Isaac 401k'!N717,'Retirement Calculator'!A:A,0),0),0)</f>
        <v>7820.4732791855868</v>
      </c>
      <c r="K717" s="444">
        <f t="shared" ca="1" si="53"/>
        <v>6983.394878293997</v>
      </c>
      <c r="L717" s="444">
        <f t="shared" ca="1" si="54"/>
        <v>1682998.1656688533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1682998.1656688533</v>
      </c>
      <c r="J718" s="444">
        <f t="array" ref="J718">IFERROR(INDEX('Retirement Calculator'!J:J,MATCH('Isaac 401k'!N718,'Retirement Calculator'!A:A,0),0),0)</f>
        <v>7820.4732791855868</v>
      </c>
      <c r="K718" s="444">
        <f t="shared" ca="1" si="53"/>
        <v>6979.9070516236143</v>
      </c>
      <c r="L718" s="444">
        <f t="shared" ca="1" si="54"/>
        <v>1682157.5994412913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1682157.5994412913</v>
      </c>
      <c r="J719" s="444">
        <f t="array" ref="J719">IFERROR(INDEX('Retirement Calculator'!J:J,MATCH('Isaac 401k'!N719,'Retirement Calculator'!A:A,0),0),0)</f>
        <v>7820.4732791855868</v>
      </c>
      <c r="K719" s="444">
        <f t="shared" ca="1" si="53"/>
        <v>6976.4046923421074</v>
      </c>
      <c r="L719" s="444">
        <f t="shared" ca="1" si="54"/>
        <v>1681313.5308544477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1681313.5308544477</v>
      </c>
      <c r="J720" s="444">
        <f t="array" ref="J720">IFERROR(INDEX('Retirement Calculator'!J:J,MATCH('Isaac 401k'!N720,'Retirement Calculator'!A:A,0),0),0)</f>
        <v>7820.4732791855868</v>
      </c>
      <c r="K720" s="444">
        <f t="shared" ca="1" si="53"/>
        <v>6972.8877398969253</v>
      </c>
      <c r="L720" s="444">
        <f t="shared" ca="1" si="54"/>
        <v>1680465.9453151592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1680465.9453151592</v>
      </c>
      <c r="J721" s="444">
        <f t="array" ref="J721">IFERROR(INDEX('Retirement Calculator'!J:J,MATCH('Isaac 401k'!N721,'Retirement Calculator'!A:A,0),0),0)</f>
        <v>7820.4732791855868</v>
      </c>
      <c r="K721" s="444">
        <f t="shared" ca="1" si="53"/>
        <v>6969.3561334832229</v>
      </c>
      <c r="L721" s="444">
        <f t="shared" ca="1" si="54"/>
        <v>1679614.8281694567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1679614.8281694567</v>
      </c>
      <c r="J722" s="444">
        <f t="array" ref="J722">IFERROR(INDEX('Retirement Calculator'!J:J,MATCH('Isaac 401k'!N722,'Retirement Calculator'!A:A,0),0),0)</f>
        <v>7820.4732791855868</v>
      </c>
      <c r="K722" s="444">
        <f t="shared" ca="1" si="53"/>
        <v>6965.8098120427967</v>
      </c>
      <c r="L722" s="444">
        <f t="shared" ca="1" si="54"/>
        <v>1678760.164702314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1678760.164702314</v>
      </c>
      <c r="J723" s="444">
        <f t="array" ref="J723">IFERROR(INDEX('Retirement Calculator'!J:J,MATCH('Isaac 401k'!N723,'Retirement Calculator'!A:A,0),0),0)</f>
        <v>7820.4732791855868</v>
      </c>
      <c r="K723" s="444">
        <f t="shared" ca="1" si="53"/>
        <v>6962.2487142630343</v>
      </c>
      <c r="L723" s="444">
        <f t="shared" ca="1" si="54"/>
        <v>1677901.9401373914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1677901.9401373914</v>
      </c>
      <c r="J724" s="444">
        <f t="array" ref="J724">IFERROR(INDEX('Retirement Calculator'!J:J,MATCH('Isaac 401k'!N724,'Retirement Calculator'!A:A,0),0),0)</f>
        <v>7820.4732791855868</v>
      </c>
      <c r="K724" s="444">
        <f t="shared" ca="1" si="53"/>
        <v>6958.6727785758576</v>
      </c>
      <c r="L724" s="444">
        <f t="shared" ca="1" si="54"/>
        <v>1677040.1396367818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1677040.1396367818</v>
      </c>
      <c r="J725" s="444">
        <f t="array" ref="J725">IFERROR(INDEX('Retirement Calculator'!J:J,MATCH('Isaac 401k'!N725,'Retirement Calculator'!A:A,0),0),0)</f>
        <v>7820.4732791855868</v>
      </c>
      <c r="K725" s="444">
        <f t="shared" ca="1" si="53"/>
        <v>6955.0819431566506</v>
      </c>
      <c r="L725" s="444">
        <f t="shared" ca="1" si="54"/>
        <v>1676174.7483007528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1676174.7483007528</v>
      </c>
      <c r="J726" s="444">
        <f t="array" ref="J726">IFERROR(INDEX('Retirement Calculator'!J:J,MATCH('Isaac 401k'!N726,'Retirement Calculator'!A:A,0),0),0)</f>
        <v>7820.4732791855868</v>
      </c>
      <c r="K726" s="444">
        <f t="shared" ca="1" si="53"/>
        <v>6951.4761459231968</v>
      </c>
      <c r="L726" s="444">
        <f t="shared" ca="1" si="54"/>
        <v>1675305.7511674904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1675305.7511674904</v>
      </c>
      <c r="J727" s="444">
        <f t="array" ref="J727">IFERROR(INDEX('Retirement Calculator'!J:J,MATCH('Isaac 401k'!N727,'Retirement Calculator'!A:A,0),0),0)</f>
        <v>7820.4732791855868</v>
      </c>
      <c r="K727" s="444">
        <f t="shared" ca="1" si="53"/>
        <v>6947.8553245346029</v>
      </c>
      <c r="L727" s="444">
        <f t="shared" ca="1" si="54"/>
        <v>1674433.1332128395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1674433.1332128395</v>
      </c>
      <c r="J728" s="444">
        <f t="array" ref="J728">IFERROR(INDEX('Retirement Calculator'!J:J,MATCH('Isaac 401k'!N728,'Retirement Calculator'!A:A,0),0),0)</f>
        <v>7820.4732791855868</v>
      </c>
      <c r="K728" s="444">
        <f t="shared" ca="1" si="53"/>
        <v>6944.2194163902241</v>
      </c>
      <c r="L728" s="444">
        <f t="shared" ca="1" si="54"/>
        <v>1673556.8793500441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1673556.8793500441</v>
      </c>
      <c r="J729" s="444">
        <f t="array" ref="J729">IFERROR(INDEX('Retirement Calculator'!J:J,MATCH('Isaac 401k'!N729,'Retirement Calculator'!A:A,0),0),0)</f>
        <v>7820.4732791855868</v>
      </c>
      <c r="K729" s="444">
        <f t="shared" ca="1" si="53"/>
        <v>6940.5683586285777</v>
      </c>
      <c r="L729" s="444">
        <f t="shared" ca="1" si="54"/>
        <v>1672676.974429487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1672676.974429487</v>
      </c>
      <c r="J730" s="444">
        <f t="array" ref="J730">IFERROR(INDEX('Retirement Calculator'!J:J,MATCH('Isaac 401k'!N730,'Retirement Calculator'!A:A,0),0),0)</f>
        <v>7820.4732791855868</v>
      </c>
      <c r="K730" s="444">
        <f t="shared" ca="1" si="53"/>
        <v>6936.9020881262559</v>
      </c>
      <c r="L730" s="444">
        <f t="shared" ca="1" si="54"/>
        <v>1671793.4032384276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1671793.4032384276</v>
      </c>
      <c r="J731" s="444">
        <f t="array" ref="J731">IFERROR(INDEX('Retirement Calculator'!J:J,MATCH('Isaac 401k'!N731,'Retirement Calculator'!A:A,0),0),0)</f>
        <v>7820.4732791855868</v>
      </c>
      <c r="K731" s="444">
        <f t="shared" ca="1" si="53"/>
        <v>6933.2205414968421</v>
      </c>
      <c r="L731" s="444">
        <f t="shared" ca="1" si="54"/>
        <v>1670906.1505007388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1670906.1505007388</v>
      </c>
      <c r="J732" s="444">
        <f t="array" ref="J732">IFERROR(INDEX('Retirement Calculator'!J:J,MATCH('Isaac 401k'!N732,'Retirement Calculator'!A:A,0),0),0)</f>
        <v>7820.4732791855868</v>
      </c>
      <c r="K732" s="444">
        <f t="shared" ca="1" si="53"/>
        <v>6929.5236550898044</v>
      </c>
      <c r="L732" s="444">
        <f t="shared" ca="1" si="54"/>
        <v>1670015.2008766429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1670015.2008766429</v>
      </c>
      <c r="J733" s="444">
        <f t="array" ref="J733">IFERROR(INDEX('Retirement Calculator'!J:J,MATCH('Isaac 401k'!N733,'Retirement Calculator'!A:A,0),0),0)</f>
        <v>7820.4732791855868</v>
      </c>
      <c r="K733" s="444">
        <f t="shared" ca="1" si="53"/>
        <v>6925.8113649894049</v>
      </c>
      <c r="L733" s="444">
        <f t="shared" ca="1" si="54"/>
        <v>1669120.5389624469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1669120.5389624469</v>
      </c>
      <c r="J734" s="444">
        <f t="array" ref="J734">IFERROR(INDEX('Retirement Calculator'!J:J,MATCH('Isaac 401k'!N734,'Retirement Calculator'!A:A,0),0),0)</f>
        <v>7820.4732791855868</v>
      </c>
      <c r="K734" s="444">
        <f t="shared" ca="1" si="53"/>
        <v>6922.0836070135883</v>
      </c>
      <c r="L734" s="444">
        <f t="shared" ca="1" si="54"/>
        <v>1668222.1492902748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1668222.1492902748</v>
      </c>
      <c r="J735" s="444">
        <f t="array" ref="J735">IFERROR(INDEX('Retirement Calculator'!J:J,MATCH('Isaac 401k'!N735,'Retirement Calculator'!A:A,0),0),0)</f>
        <v>7820.4732791855868</v>
      </c>
      <c r="K735" s="444">
        <f t="shared" ca="1" si="53"/>
        <v>6918.3403167128708</v>
      </c>
      <c r="L735" s="444">
        <f t="shared" ca="1" si="54"/>
        <v>1667320.0163278021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1667320.0163278021</v>
      </c>
      <c r="J736" s="444">
        <f t="array" ref="J736">IFERROR(INDEX('Retirement Calculator'!J:J,MATCH('Isaac 401k'!N736,'Retirement Calculator'!A:A,0),0),0)</f>
        <v>7820.4732791855868</v>
      </c>
      <c r="K736" s="444">
        <f t="shared" ca="1" si="53"/>
        <v>6914.5814293692356</v>
      </c>
      <c r="L736" s="444">
        <f t="shared" ca="1" si="54"/>
        <v>1666414.1244779858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1666414.1244779858</v>
      </c>
      <c r="J737" s="444">
        <f t="array" ref="J737">IFERROR(INDEX('Retirement Calculator'!J:J,MATCH('Isaac 401k'!N737,'Retirement Calculator'!A:A,0),0),0)</f>
        <v>7820.4732791855868</v>
      </c>
      <c r="K737" s="444">
        <f t="shared" ca="1" si="53"/>
        <v>6910.8068799950006</v>
      </c>
      <c r="L737" s="444">
        <f t="shared" ca="1" si="54"/>
        <v>1665504.4580787951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1665504.4580787951</v>
      </c>
      <c r="J738" s="444">
        <f t="array" ref="J738">IFERROR(INDEX('Retirement Calculator'!J:J,MATCH('Isaac 401k'!N738,'Retirement Calculator'!A:A,0),0),0)</f>
        <v>7820.4732791855868</v>
      </c>
      <c r="K738" s="444">
        <f t="shared" ca="1" si="53"/>
        <v>6907.0166033317064</v>
      </c>
      <c r="L738" s="444">
        <f t="shared" ca="1" si="54"/>
        <v>1664591.0014029413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1664591.0014029413</v>
      </c>
      <c r="J739" s="444">
        <f t="array" ref="J739">IFERROR(INDEX('Retirement Calculator'!J:J,MATCH('Isaac 401k'!N739,'Retirement Calculator'!A:A,0),0),0)</f>
        <v>7820.4732791855868</v>
      </c>
      <c r="K739" s="444">
        <f t="shared" ca="1" si="53"/>
        <v>6903.2105338489819</v>
      </c>
      <c r="L739" s="444">
        <f t="shared" ca="1" si="54"/>
        <v>1663673.7386576047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1663673.7386576047</v>
      </c>
      <c r="J740" s="444">
        <f t="array" ref="J740">IFERROR(INDEX('Retirement Calculator'!J:J,MATCH('Isaac 401k'!N740,'Retirement Calculator'!A:A,0),0),0)</f>
        <v>7820.4732791855868</v>
      </c>
      <c r="K740" s="444">
        <f t="shared" ca="1" si="53"/>
        <v>6899.3886057434129</v>
      </c>
      <c r="L740" s="444">
        <f t="shared" ca="1" si="54"/>
        <v>1662752.6539841625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1662752.6539841625</v>
      </c>
      <c r="J741" s="444">
        <f t="array" ref="J741">IFERROR(INDEX('Retirement Calculator'!J:J,MATCH('Isaac 401k'!N741,'Retirement Calculator'!A:A,0),0),0)</f>
        <v>7820.4732791855868</v>
      </c>
      <c r="K741" s="444">
        <f t="shared" ca="1" si="53"/>
        <v>6895.5507529374045</v>
      </c>
      <c r="L741" s="444">
        <f t="shared" ca="1" si="54"/>
        <v>1661827.7314579142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1661827.7314579142</v>
      </c>
      <c r="J742" s="444">
        <f t="array" ref="J742">IFERROR(INDEX('Retirement Calculator'!J:J,MATCH('Isaac 401k'!N742,'Retirement Calculator'!A:A,0),0),0)</f>
        <v>7820.4732791855868</v>
      </c>
      <c r="K742" s="444">
        <f t="shared" ca="1" si="53"/>
        <v>6891.6969090780358</v>
      </c>
      <c r="L742" s="444">
        <f t="shared" ca="1" si="54"/>
        <v>1660898.9550878066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1660898.9550878066</v>
      </c>
      <c r="J743" s="444">
        <f t="array" ref="J743">IFERROR(INDEX('Retirement Calculator'!J:J,MATCH('Isaac 401k'!N743,'Retirement Calculator'!A:A,0),0),0)</f>
        <v>7820.4732791855868</v>
      </c>
      <c r="K743" s="444">
        <f t="shared" ca="1" si="53"/>
        <v>6887.8270075359214</v>
      </c>
      <c r="L743" s="444">
        <f t="shared" ca="1" si="54"/>
        <v>1659966.3088161568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1659966.3088161568</v>
      </c>
      <c r="J744" s="444">
        <f t="array" ref="J744">IFERROR(INDEX('Retirement Calculator'!J:J,MATCH('Isaac 401k'!N744,'Retirement Calculator'!A:A,0),0),0)</f>
        <v>7820.4732791855868</v>
      </c>
      <c r="K744" s="444">
        <f t="shared" ca="1" si="53"/>
        <v>6883.9409814040473</v>
      </c>
      <c r="L744" s="444">
        <f t="shared" ca="1" si="54"/>
        <v>1659029.7765183754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1659029.7765183754</v>
      </c>
      <c r="J745" s="444">
        <f t="array" ref="J745">IFERROR(INDEX('Retirement Calculator'!J:J,MATCH('Isaac 401k'!N745,'Retirement Calculator'!A:A,0),0),0)</f>
        <v>7820.4732791855868</v>
      </c>
      <c r="K745" s="444">
        <f t="shared" ca="1" si="53"/>
        <v>6880.0387634966228</v>
      </c>
      <c r="L745" s="444">
        <f t="shared" ca="1" si="54"/>
        <v>1658089.3420026863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1658089.3420026863</v>
      </c>
      <c r="J746" s="444">
        <f t="array" ref="J746">IFERROR(INDEX('Retirement Calculator'!J:J,MATCH('Isaac 401k'!N746,'Retirement Calculator'!A:A,0),0),0)</f>
        <v>7820.4732791855868</v>
      </c>
      <c r="K746" s="444">
        <f t="shared" ca="1" si="53"/>
        <v>6876.1202863479202</v>
      </c>
      <c r="L746" s="444">
        <f t="shared" ca="1" si="54"/>
        <v>1657144.9890098486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1657144.9890098486</v>
      </c>
      <c r="J747" s="444">
        <f t="array" ref="J747">IFERROR(INDEX('Retirement Calculator'!J:J,MATCH('Isaac 401k'!N747,'Retirement Calculator'!A:A,0),0),0)</f>
        <v>7820.4732791855868</v>
      </c>
      <c r="K747" s="444">
        <f t="shared" ca="1" si="53"/>
        <v>6872.1854822110945</v>
      </c>
      <c r="L747" s="444">
        <f t="shared" ca="1" si="54"/>
        <v>1656196.7012128741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1656196.7012128741</v>
      </c>
      <c r="J748" s="444">
        <f t="array" ref="J748">IFERROR(INDEX('Retirement Calculator'!J:J,MATCH('Isaac 401k'!N748,'Retirement Calculator'!A:A,0),0),0)</f>
        <v>7820.4732791855868</v>
      </c>
      <c r="K748" s="444">
        <f t="shared" ca="1" si="53"/>
        <v>6868.2342830570351</v>
      </c>
      <c r="L748" s="444">
        <f t="shared" ca="1" si="54"/>
        <v>1655244.4622167456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1655244.4622167456</v>
      </c>
      <c r="J749" s="444">
        <f t="array" ref="J749">IFERROR(INDEX('Retirement Calculator'!J:J,MATCH('Isaac 401k'!N749,'Retirement Calculator'!A:A,0),0),0)</f>
        <v>7820.4732791855868</v>
      </c>
      <c r="K749" s="444">
        <f t="shared" ca="1" si="53"/>
        <v>6864.2666205731666</v>
      </c>
      <c r="L749" s="444">
        <f t="shared" ca="1" si="54"/>
        <v>1654288.2555581331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1654288.2555581331</v>
      </c>
      <c r="J750" s="444">
        <f t="array" ref="J750">IFERROR(INDEX('Retirement Calculator'!J:J,MATCH('Isaac 401k'!N750,'Retirement Calculator'!A:A,0),0),0)</f>
        <v>7820.4732791855868</v>
      </c>
      <c r="K750" s="444">
        <f t="shared" ca="1" si="53"/>
        <v>6860.2824261622809</v>
      </c>
      <c r="L750" s="444">
        <f t="shared" ca="1" si="54"/>
        <v>1653328.0647051099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1653328.0647051099</v>
      </c>
      <c r="J751" s="444">
        <f t="array" ref="J751">IFERROR(INDEX('Retirement Calculator'!J:J,MATCH('Isaac 401k'!N751,'Retirement Calculator'!A:A,0),0),0)</f>
        <v>7820.4732791855868</v>
      </c>
      <c r="K751" s="444">
        <f t="shared" ca="1" si="53"/>
        <v>6856.281630941352</v>
      </c>
      <c r="L751" s="444">
        <f t="shared" ca="1" si="54"/>
        <v>1652363.8730568658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1652363.8730568658</v>
      </c>
      <c r="J752" s="444">
        <f t="array" ref="J752">IFERROR(INDEX('Retirement Calculator'!J:J,MATCH('Isaac 401k'!N752,'Retirement Calculator'!A:A,0),0),0)</f>
        <v>7820.4732791855868</v>
      </c>
      <c r="K752" s="444">
        <f t="shared" ca="1" si="53"/>
        <v>6852.2641657403328</v>
      </c>
      <c r="L752" s="444">
        <f t="shared" ca="1" si="54"/>
        <v>1651395.6639434204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1651395.6639434204</v>
      </c>
      <c r="J753" s="444">
        <f t="array" ref="J753">IFERROR(INDEX('Retirement Calculator'!J:J,MATCH('Isaac 401k'!N753,'Retirement Calculator'!A:A,0),0),0)</f>
        <v>7820.4732791855868</v>
      </c>
      <c r="K753" s="444">
        <f t="shared" ca="1" si="53"/>
        <v>6848.2299611009776</v>
      </c>
      <c r="L753" s="444">
        <f t="shared" ca="1" si="54"/>
        <v>1650423.4206253358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1650423.4206253358</v>
      </c>
      <c r="J754" s="444">
        <f t="array" ref="J754">IFERROR(INDEX('Retirement Calculator'!J:J,MATCH('Isaac 401k'!N754,'Retirement Calculator'!A:A,0),0),0)</f>
        <v>7820.4732791855868</v>
      </c>
      <c r="K754" s="444">
        <f t="shared" ca="1" si="53"/>
        <v>6844.1789472756263</v>
      </c>
      <c r="L754" s="444">
        <f t="shared" ca="1" si="54"/>
        <v>1649447.1262934259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1649447.1262934259</v>
      </c>
      <c r="J755" s="444">
        <f t="array" ref="J755">IFERROR(INDEX('Retirement Calculator'!J:J,MATCH('Isaac 401k'!N755,'Retirement Calculator'!A:A,0),0),0)</f>
        <v>7820.4732791855868</v>
      </c>
      <c r="K755" s="444">
        <f t="shared" ca="1" si="53"/>
        <v>6840.1110542260003</v>
      </c>
      <c r="L755" s="444">
        <f t="shared" ca="1" si="54"/>
        <v>1648466.7640684664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1648466.7640684664</v>
      </c>
      <c r="J756" s="444">
        <f t="array" ref="J756">IFERROR(INDEX('Retirement Calculator'!J:J,MATCH('Isaac 401k'!N756,'Retirement Calculator'!A:A,0),0),0)</f>
        <v>7820.4732791855868</v>
      </c>
      <c r="K756" s="444">
        <f t="shared" ca="1" si="53"/>
        <v>6836.0262116220038</v>
      </c>
      <c r="L756" s="444">
        <f t="shared" ca="1" si="54"/>
        <v>1647482.3170009027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1647482.3170009027</v>
      </c>
      <c r="J757" s="444">
        <f t="array" ref="J757">IFERROR(INDEX('Retirement Calculator'!J:J,MATCH('Isaac 401k'!N757,'Retirement Calculator'!A:A,0),0),0)</f>
        <v>7820.4732791855868</v>
      </c>
      <c r="K757" s="444">
        <f t="shared" ca="1" si="53"/>
        <v>6831.9243488404873</v>
      </c>
      <c r="L757" s="444">
        <f t="shared" ca="1" si="54"/>
        <v>1646493.7680705576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1646493.7680705576</v>
      </c>
      <c r="J758" s="444">
        <f t="array" ref="J758">IFERROR(INDEX('Retirement Calculator'!J:J,MATCH('Isaac 401k'!N758,'Retirement Calculator'!A:A,0),0),0)</f>
        <v>7820.4732791855868</v>
      </c>
      <c r="K758" s="444">
        <f t="shared" ca="1" si="53"/>
        <v>6827.8053949640498</v>
      </c>
      <c r="L758" s="444">
        <f t="shared" ca="1" si="54"/>
        <v>1645501.1001863361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1645501.1001863361</v>
      </c>
      <c r="J759" s="444">
        <f t="array" ref="J759">IFERROR(INDEX('Retirement Calculator'!J:J,MATCH('Isaac 401k'!N759,'Retirement Calculator'!A:A,0),0),0)</f>
        <v>7820.4732791855868</v>
      </c>
      <c r="K759" s="444">
        <f t="shared" ca="1" si="53"/>
        <v>6823.6692787797929</v>
      </c>
      <c r="L759" s="444">
        <f t="shared" ca="1" si="54"/>
        <v>1644504.2961859303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1644504.2961859303</v>
      </c>
      <c r="J760" s="444">
        <f t="array" ref="J760">IFERROR(INDEX('Retirement Calculator'!J:J,MATCH('Isaac 401k'!N760,'Retirement Calculator'!A:A,0),0),0)</f>
        <v>7820.4732791855868</v>
      </c>
      <c r="K760" s="444">
        <f t="shared" ca="1" si="53"/>
        <v>6819.5159287781025</v>
      </c>
      <c r="L760" s="444">
        <f t="shared" ca="1" si="54"/>
        <v>1643503.3388355228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1643503.3388355228</v>
      </c>
      <c r="J761" s="444">
        <f t="array" ref="J761">IFERROR(INDEX('Retirement Calculator'!J:J,MATCH('Isaac 401k'!N761,'Retirement Calculator'!A:A,0),0),0)</f>
        <v>7820.4732791855868</v>
      </c>
      <c r="K761" s="444">
        <f t="shared" ca="1" si="53"/>
        <v>6815.3452731514044</v>
      </c>
      <c r="L761" s="444">
        <f t="shared" ca="1" si="54"/>
        <v>1642498.2108294885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1642498.2108294885</v>
      </c>
      <c r="J762" s="444">
        <f t="array" ref="J762">IFERROR(INDEX('Retirement Calculator'!J:J,MATCH('Isaac 401k'!N762,'Retirement Calculator'!A:A,0),0),0)</f>
        <v>7820.4732791855868</v>
      </c>
      <c r="K762" s="444">
        <f t="shared" ca="1" si="53"/>
        <v>6811.1572397929285</v>
      </c>
      <c r="L762" s="444">
        <f t="shared" ca="1" si="54"/>
        <v>1641488.8947900957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1641488.8947900957</v>
      </c>
      <c r="J763" s="444">
        <f t="array" ref="J763">IFERROR(INDEX('Retirement Calculator'!J:J,MATCH('Isaac 401k'!N763,'Retirement Calculator'!A:A,0),0),0)</f>
        <v>7820.4732791855868</v>
      </c>
      <c r="K763" s="444">
        <f t="shared" ca="1" si="53"/>
        <v>6806.9517562954588</v>
      </c>
      <c r="L763" s="444">
        <f t="shared" ca="1" si="54"/>
        <v>1640475.3732672057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1640475.3732672057</v>
      </c>
      <c r="J764" s="444">
        <f t="array" ref="J764">IFERROR(INDEX('Retirement Calculator'!J:J,MATCH('Isaac 401k'!N764,'Retirement Calculator'!A:A,0),0),0)</f>
        <v>7820.4732791855868</v>
      </c>
      <c r="K764" s="444">
        <f t="shared" ca="1" si="53"/>
        <v>6802.7287499500835</v>
      </c>
      <c r="L764" s="444">
        <f t="shared" ca="1" si="54"/>
        <v>1639457.6287379703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1639457.6287379703</v>
      </c>
      <c r="J765" s="444">
        <f t="array" ref="J765">IFERROR(INDEX('Retirement Calculator'!J:J,MATCH('Isaac 401k'!N765,'Retirement Calculator'!A:A,0),0),0)</f>
        <v>7820.4732791855868</v>
      </c>
      <c r="K765" s="444">
        <f t="shared" ca="1" si="53"/>
        <v>6798.4881477449362</v>
      </c>
      <c r="L765" s="444">
        <f t="shared" ca="1" si="54"/>
        <v>1638435.6436065296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1638435.6436065296</v>
      </c>
      <c r="J766" s="444">
        <f t="array" ref="J766">IFERROR(INDEX('Retirement Calculator'!J:J,MATCH('Isaac 401k'!N766,'Retirement Calculator'!A:A,0),0),0)</f>
        <v>7820.4732791855868</v>
      </c>
      <c r="K766" s="444">
        <f t="shared" ca="1" si="53"/>
        <v>6794.2298763639328</v>
      </c>
      <c r="L766" s="444">
        <f t="shared" ca="1" si="54"/>
        <v>1637409.4002037079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1637409.4002037079</v>
      </c>
      <c r="J767" s="444">
        <f t="array" ref="J767">IFERROR(INDEX('Retirement Calculator'!J:J,MATCH('Isaac 401k'!N767,'Retirement Calculator'!A:A,0),0),0)</f>
        <v>7820.4732791855868</v>
      </c>
      <c r="K767" s="444">
        <f t="shared" ca="1" si="53"/>
        <v>6789.953862185509</v>
      </c>
      <c r="L767" s="444">
        <f t="shared" ca="1" si="54"/>
        <v>1636378.8807867079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1636378.8807867079</v>
      </c>
      <c r="J768" s="444">
        <f t="array" ref="J768">IFERROR(INDEX('Retirement Calculator'!J:J,MATCH('Isaac 401k'!N768,'Retirement Calculator'!A:A,0),0),0)</f>
        <v>7820.4732791855868</v>
      </c>
      <c r="K768" s="444">
        <f t="shared" ca="1" si="53"/>
        <v>6785.6600312813425</v>
      </c>
      <c r="L768" s="444">
        <f t="shared" ca="1" si="54"/>
        <v>1635344.0675388037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1635344.0675388037</v>
      </c>
      <c r="J769" s="444">
        <f t="array" ref="J769">IFERROR(INDEX('Retirement Calculator'!J:J,MATCH('Isaac 401k'!N769,'Retirement Calculator'!A:A,0),0),0)</f>
        <v>7820.4732791855868</v>
      </c>
      <c r="K769" s="444">
        <f t="shared" ca="1" si="53"/>
        <v>6781.3483094150752</v>
      </c>
      <c r="L769" s="444">
        <f t="shared" ca="1" si="54"/>
        <v>1634304.9425690332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1634304.9425690332</v>
      </c>
      <c r="J770" s="444">
        <f t="array" ref="J770">IFERROR(INDEX('Retirement Calculator'!J:J,MATCH('Isaac 401k'!N770,'Retirement Calculator'!A:A,0),0),0)</f>
        <v>7820.4732791855868</v>
      </c>
      <c r="K770" s="444">
        <f t="shared" ca="1" si="53"/>
        <v>6777.0186220410314</v>
      </c>
      <c r="L770" s="444">
        <f t="shared" ca="1" si="54"/>
        <v>1633261.4879118886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1633261.4879118886</v>
      </c>
      <c r="J771" s="444">
        <f t="array" ref="J771">IFERROR(INDEX('Retirement Calculator'!J:J,MATCH('Isaac 401k'!N771,'Retirement Calculator'!A:A,0),0),0)</f>
        <v>7820.4732791855868</v>
      </c>
      <c r="K771" s="444">
        <f t="shared" ca="1" si="53"/>
        <v>6772.6708943029289</v>
      </c>
      <c r="L771" s="444">
        <f t="shared" ca="1" si="54"/>
        <v>1632213.6855270059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1632213.6855270059</v>
      </c>
      <c r="J772" s="444">
        <f t="array" ref="J772">IFERROR(INDEX('Retirement Calculator'!J:J,MATCH('Isaac 401k'!N772,'Retirement Calculator'!A:A,0),0),0)</f>
        <v>7820.4732791855868</v>
      </c>
      <c r="K772" s="444">
        <f t="shared" ca="1" si="53"/>
        <v>6768.3050510325847</v>
      </c>
      <c r="L772" s="444">
        <f t="shared" ca="1" si="54"/>
        <v>1631161.517298853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1631161.517298853</v>
      </c>
      <c r="J773" s="444">
        <f t="array" ref="J773">IFERROR(INDEX('Retirement Calculator'!J:J,MATCH('Isaac 401k'!N773,'Retirement Calculator'!A:A,0),0),0)</f>
        <v>7820.4732791855868</v>
      </c>
      <c r="K773" s="444">
        <f t="shared" ref="K773:K1027" ca="1" si="79">IPMT(M773/12,1,12,-I773+J773,,0)</f>
        <v>6763.9210167486144</v>
      </c>
      <c r="L773" s="444">
        <f t="shared" ref="L773:L1027" ca="1" si="80">I773-J773+K773</f>
        <v>1630104.965036416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1630104.965036416</v>
      </c>
      <c r="J774" s="444">
        <f t="array" ref="J774">IFERROR(INDEX('Retirement Calculator'!J:J,MATCH('Isaac 401k'!N774,'Retirement Calculator'!A:A,0),0),0)</f>
        <v>7820.4732791855868</v>
      </c>
      <c r="K774" s="444">
        <f t="shared" ca="1" si="79"/>
        <v>6759.5187156551265</v>
      </c>
      <c r="L774" s="444">
        <f t="shared" ca="1" si="80"/>
        <v>1629044.0104728856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1629044.0104728856</v>
      </c>
      <c r="J775" s="444">
        <f t="array" ref="J775">IFERROR(INDEX('Retirement Calculator'!J:J,MATCH('Isaac 401k'!N775,'Retirement Calculator'!A:A,0),0),0)</f>
        <v>7820.4732791855868</v>
      </c>
      <c r="K775" s="444">
        <f t="shared" ca="1" si="79"/>
        <v>6755.0980716404165</v>
      </c>
      <c r="L775" s="444">
        <f t="shared" ca="1" si="80"/>
        <v>1627978.6352653403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1627978.6352653403</v>
      </c>
      <c r="J776" s="444">
        <f t="array" ref="J776">IFERROR(INDEX('Retirement Calculator'!J:J,MATCH('Isaac 401k'!N776,'Retirement Calculator'!A:A,0),0),0)</f>
        <v>7820.4732791855868</v>
      </c>
      <c r="K776" s="444">
        <f t="shared" ca="1" si="79"/>
        <v>6750.6590082756447</v>
      </c>
      <c r="L776" s="444">
        <f t="shared" ca="1" si="80"/>
        <v>1626908.8209944305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1626908.8209944305</v>
      </c>
      <c r="J777" s="444">
        <f t="array" ref="J777">IFERROR(INDEX('Retirement Calculator'!J:J,MATCH('Isaac 401k'!N777,'Retirement Calculator'!A:A,0),0),0)</f>
        <v>7820.4732791855868</v>
      </c>
      <c r="K777" s="444">
        <f t="shared" ca="1" si="79"/>
        <v>6746.2014488135201</v>
      </c>
      <c r="L777" s="444">
        <f t="shared" ca="1" si="80"/>
        <v>1625834.5491640584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1625834.5491640584</v>
      </c>
      <c r="J778" s="444">
        <f t="array" ref="J778">IFERROR(INDEX('Retirement Calculator'!J:J,MATCH('Isaac 401k'!N778,'Retirement Calculator'!A:A,0),0),0)</f>
        <v>7820.4732791855868</v>
      </c>
      <c r="K778" s="444">
        <f t="shared" ca="1" si="79"/>
        <v>6741.7253161869703</v>
      </c>
      <c r="L778" s="444">
        <f t="shared" ca="1" si="80"/>
        <v>1624755.8012010597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1624755.8012010597</v>
      </c>
      <c r="J779" s="444">
        <f t="array" ref="J779">IFERROR(INDEX('Retirement Calculator'!J:J,MATCH('Isaac 401k'!N779,'Retirement Calculator'!A:A,0),0),0)</f>
        <v>7820.4732791855868</v>
      </c>
      <c r="K779" s="444">
        <f t="shared" ca="1" si="79"/>
        <v>6737.2305330078088</v>
      </c>
      <c r="L779" s="444">
        <f t="shared" ca="1" si="80"/>
        <v>1623672.5584548819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1623672.5584548819</v>
      </c>
      <c r="J780" s="444">
        <f t="array" ref="J780">IFERROR(INDEX('Retirement Calculator'!J:J,MATCH('Isaac 401k'!N780,'Retirement Calculator'!A:A,0),0),0)</f>
        <v>7820.4732791855868</v>
      </c>
      <c r="K780" s="444">
        <f t="shared" ca="1" si="79"/>
        <v>6732.7170215654014</v>
      </c>
      <c r="L780" s="444">
        <f t="shared" ca="1" si="80"/>
        <v>1622584.8021972617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1622584.8021972617</v>
      </c>
      <c r="J781" s="444">
        <f t="array" ref="J781">IFERROR(INDEX('Retirement Calculator'!J:J,MATCH('Isaac 401k'!N781,'Retirement Calculator'!A:A,0),0),0)</f>
        <v>7820.4732791855868</v>
      </c>
      <c r="K781" s="444">
        <f t="shared" ca="1" si="79"/>
        <v>6728.1847038253172</v>
      </c>
      <c r="L781" s="444">
        <f t="shared" ca="1" si="80"/>
        <v>1621492.5136219014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1621492.5136219014</v>
      </c>
      <c r="J782" s="444">
        <f t="array" ref="J782">IFERROR(INDEX('Retirement Calculator'!J:J,MATCH('Isaac 401k'!N782,'Retirement Calculator'!A:A,0),0),0)</f>
        <v>7820.4732791855868</v>
      </c>
      <c r="K782" s="444">
        <f t="shared" ca="1" si="79"/>
        <v>6723.6335014279821</v>
      </c>
      <c r="L782" s="444">
        <f t="shared" ca="1" si="80"/>
        <v>1620395.6738441437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1620395.6738441437</v>
      </c>
      <c r="J783" s="444">
        <f t="array" ref="J783">IFERROR(INDEX('Retirement Calculator'!J:J,MATCH('Isaac 401k'!N783,'Retirement Calculator'!A:A,0),0),0)</f>
        <v>7820.4732791855868</v>
      </c>
      <c r="K783" s="444">
        <f t="shared" ca="1" si="79"/>
        <v>6719.0633356873259</v>
      </c>
      <c r="L783" s="444">
        <f t="shared" ca="1" si="80"/>
        <v>1619294.2639006455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1619294.2639006455</v>
      </c>
      <c r="J784" s="444">
        <f t="array" ref="J784">IFERROR(INDEX('Retirement Calculator'!J:J,MATCH('Isaac 401k'!N784,'Retirement Calculator'!A:A,0),0),0)</f>
        <v>7820.4732791855868</v>
      </c>
      <c r="K784" s="444">
        <f t="shared" ca="1" si="79"/>
        <v>6714.4741275894166</v>
      </c>
      <c r="L784" s="444">
        <f t="shared" ca="1" si="80"/>
        <v>1618188.2647490494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1618188.2647490494</v>
      </c>
      <c r="J785" s="444">
        <f t="array" ref="J785">IFERROR(INDEX('Retirement Calculator'!J:J,MATCH('Isaac 401k'!N785,'Retirement Calculator'!A:A,0),0),0)</f>
        <v>7820.4732791855868</v>
      </c>
      <c r="K785" s="444">
        <f t="shared" ca="1" si="79"/>
        <v>6709.8657977910989</v>
      </c>
      <c r="L785" s="444">
        <f t="shared" ca="1" si="80"/>
        <v>1617077.657267655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1617077.657267655</v>
      </c>
      <c r="J786" s="444">
        <f t="array" ref="J786">IFERROR(INDEX('Retirement Calculator'!J:J,MATCH('Isaac 401k'!N786,'Retirement Calculator'!A:A,0),0),0)</f>
        <v>7820.4732791855868</v>
      </c>
      <c r="K786" s="444">
        <f t="shared" ca="1" si="79"/>
        <v>6705.2382666186222</v>
      </c>
      <c r="L786" s="444">
        <f t="shared" ca="1" si="80"/>
        <v>1615962.4222550881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1615962.4222550881</v>
      </c>
      <c r="J787" s="444">
        <f t="array" ref="J787">IFERROR(INDEX('Retirement Calculator'!J:J,MATCH('Isaac 401k'!N787,'Retirement Calculator'!A:A,0),0),0)</f>
        <v>7820.4732791855868</v>
      </c>
      <c r="K787" s="444">
        <f t="shared" ca="1" si="79"/>
        <v>6700.5914540662607</v>
      </c>
      <c r="L787" s="444">
        <f t="shared" ca="1" si="80"/>
        <v>1614842.5404299689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1614842.5404299689</v>
      </c>
      <c r="J788" s="444">
        <f t="array" ref="J788">IFERROR(INDEX('Retirement Calculator'!J:J,MATCH('Isaac 401k'!N788,'Retirement Calculator'!A:A,0),0),0)</f>
        <v>7820.4732791855868</v>
      </c>
      <c r="K788" s="444">
        <f t="shared" ca="1" si="79"/>
        <v>6695.9252797949302</v>
      </c>
      <c r="L788" s="444">
        <f t="shared" ca="1" si="80"/>
        <v>1613717.9924305782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1613717.9924305782</v>
      </c>
      <c r="J789" s="444">
        <f t="array" ref="J789">IFERROR(INDEX('Retirement Calculator'!J:J,MATCH('Isaac 401k'!N789,'Retirement Calculator'!A:A,0),0),0)</f>
        <v>7820.4732791855868</v>
      </c>
      <c r="K789" s="444">
        <f t="shared" ca="1" si="79"/>
        <v>6691.2396631308029</v>
      </c>
      <c r="L789" s="444">
        <f t="shared" ca="1" si="80"/>
        <v>1612588.7588145235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1612588.7588145235</v>
      </c>
      <c r="J790" s="444">
        <f t="array" ref="J790">IFERROR(INDEX('Retirement Calculator'!J:J,MATCH('Isaac 401k'!N790,'Retirement Calculator'!A:A,0),0),0)</f>
        <v>7820.4732791855868</v>
      </c>
      <c r="K790" s="444">
        <f t="shared" ca="1" si="79"/>
        <v>6686.5345230639077</v>
      </c>
      <c r="L790" s="444">
        <f t="shared" ca="1" si="80"/>
        <v>1611454.8200584017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1611454.8200584017</v>
      </c>
      <c r="J791" s="444">
        <f t="array" ref="J791">IFERROR(INDEX('Retirement Calculator'!J:J,MATCH('Isaac 401k'!N791,'Retirement Calculator'!A:A,0),0),0)</f>
        <v>7820.4732791855868</v>
      </c>
      <c r="K791" s="444">
        <f t="shared" ca="1" si="79"/>
        <v>6681.8097782467339</v>
      </c>
      <c r="L791" s="444">
        <f t="shared" ca="1" si="80"/>
        <v>1610316.1565574629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1610316.1565574629</v>
      </c>
      <c r="J792" s="444">
        <f t="array" ref="J792">IFERROR(INDEX('Retirement Calculator'!J:J,MATCH('Isaac 401k'!N792,'Retirement Calculator'!A:A,0),0),0)</f>
        <v>7820.4732791855868</v>
      </c>
      <c r="K792" s="444">
        <f t="shared" ca="1" si="79"/>
        <v>6677.065346992822</v>
      </c>
      <c r="L792" s="444">
        <f t="shared" ca="1" si="80"/>
        <v>1609172.7486252701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1609172.7486252701</v>
      </c>
      <c r="J793" s="444">
        <f t="array" ref="J793">IFERROR(INDEX('Retirement Calculator'!J:J,MATCH('Isaac 401k'!N793,'Retirement Calculator'!A:A,0),0),0)</f>
        <v>7820.4732791855868</v>
      </c>
      <c r="K793" s="444">
        <f t="shared" ca="1" si="79"/>
        <v>6672.3011472753524</v>
      </c>
      <c r="L793" s="444">
        <f t="shared" ca="1" si="80"/>
        <v>1608024.5764933599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1608024.5764933599</v>
      </c>
      <c r="J794" s="444">
        <f t="array" ref="J794">IFERROR(INDEX('Retirement Calculator'!J:J,MATCH('Isaac 401k'!N794,'Retirement Calculator'!A:A,0),0),0)</f>
        <v>7820.4732791855868</v>
      </c>
      <c r="K794" s="444">
        <f t="shared" ca="1" si="79"/>
        <v>6667.5170967257263</v>
      </c>
      <c r="L794" s="444">
        <f t="shared" ca="1" si="80"/>
        <v>1606871.6203109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1606871.6203109</v>
      </c>
      <c r="J795" s="444">
        <f t="array" ref="J795">IFERROR(INDEX('Retirement Calculator'!J:J,MATCH('Isaac 401k'!N795,'Retirement Calculator'!A:A,0),0),0)</f>
        <v>7820.4732791855868</v>
      </c>
      <c r="K795" s="444">
        <f t="shared" ca="1" si="79"/>
        <v>6662.7131126321437</v>
      </c>
      <c r="L795" s="444">
        <f t="shared" ca="1" si="80"/>
        <v>1605713.8601443465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1605713.8601443465</v>
      </c>
      <c r="J796" s="444">
        <f t="array" ref="J796">IFERROR(INDEX('Retirement Calculator'!J:J,MATCH('Isaac 401k'!N796,'Retirement Calculator'!A:A,0),0),0)</f>
        <v>7820.4732791855868</v>
      </c>
      <c r="K796" s="444">
        <f t="shared" ca="1" si="79"/>
        <v>6657.8891119381706</v>
      </c>
      <c r="L796" s="444">
        <f t="shared" ca="1" si="80"/>
        <v>1604551.2759770991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1604551.2759770991</v>
      </c>
      <c r="J797" s="444">
        <f t="array" ref="J797">IFERROR(INDEX('Retirement Calculator'!J:J,MATCH('Isaac 401k'!N797,'Retirement Calculator'!A:A,0),0),0)</f>
        <v>7820.4732791855868</v>
      </c>
      <c r="K797" s="444">
        <f t="shared" ca="1" si="79"/>
        <v>6653.0450112413064</v>
      </c>
      <c r="L797" s="444">
        <f t="shared" ca="1" si="80"/>
        <v>1603383.8477091547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1603383.8477091547</v>
      </c>
      <c r="J798" s="444">
        <f t="array" ref="J798">IFERROR(INDEX('Retirement Calculator'!J:J,MATCH('Isaac 401k'!N798,'Retirement Calculator'!A:A,0),0),0)</f>
        <v>7820.4732791855868</v>
      </c>
      <c r="K798" s="444">
        <f t="shared" ca="1" si="79"/>
        <v>6648.1807267915383</v>
      </c>
      <c r="L798" s="444">
        <f t="shared" ca="1" si="80"/>
        <v>1602211.5551567606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1602211.5551567606</v>
      </c>
      <c r="J799" s="444">
        <f t="array" ref="J799">IFERROR(INDEX('Retirement Calculator'!J:J,MATCH('Isaac 401k'!N799,'Retirement Calculator'!A:A,0),0),0)</f>
        <v>7820.4732791855868</v>
      </c>
      <c r="K799" s="444">
        <f t="shared" ca="1" si="79"/>
        <v>6643.2961744898957</v>
      </c>
      <c r="L799" s="444">
        <f t="shared" ca="1" si="80"/>
        <v>1601034.3780520649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1601034.3780520649</v>
      </c>
      <c r="J800" s="444">
        <f t="array" ref="J800">IFERROR(INDEX('Retirement Calculator'!J:J,MATCH('Isaac 401k'!N800,'Retirement Calculator'!A:A,0),0),0)</f>
        <v>7820.4732791855868</v>
      </c>
      <c r="K800" s="444">
        <f t="shared" ca="1" si="79"/>
        <v>6638.3912698869972</v>
      </c>
      <c r="L800" s="444">
        <f t="shared" ca="1" si="80"/>
        <v>1599852.2960427664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1599852.2960427664</v>
      </c>
      <c r="J801" s="444">
        <f t="array" ref="J801">IFERROR(INDEX('Retirement Calculator'!J:J,MATCH('Isaac 401k'!N801,'Retirement Calculator'!A:A,0),0),0)</f>
        <v>7820.4732791855868</v>
      </c>
      <c r="K801" s="444">
        <f t="shared" ca="1" si="79"/>
        <v>6633.4659281815866</v>
      </c>
      <c r="L801" s="444">
        <f t="shared" ca="1" si="80"/>
        <v>1598665.2886917624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1598665.2886917624</v>
      </c>
      <c r="J802" s="444">
        <f t="array" ref="J802">IFERROR(INDEX('Retirement Calculator'!J:J,MATCH('Isaac 401k'!N802,'Retirement Calculator'!A:A,0),0),0)</f>
        <v>7820.4732791855868</v>
      </c>
      <c r="K802" s="444">
        <f t="shared" ca="1" si="79"/>
        <v>6628.5200642190694</v>
      </c>
      <c r="L802" s="444">
        <f t="shared" ca="1" si="80"/>
        <v>1597473.3354767959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1597473.3354767959</v>
      </c>
      <c r="J803" s="444">
        <f t="array" ref="J803">IFERROR(INDEX('Retirement Calculator'!J:J,MATCH('Isaac 401k'!N803,'Retirement Calculator'!A:A,0),0),0)</f>
        <v>7820.4732791855868</v>
      </c>
      <c r="K803" s="444">
        <f t="shared" ca="1" si="79"/>
        <v>6623.5535924900432</v>
      </c>
      <c r="L803" s="444">
        <f t="shared" ca="1" si="80"/>
        <v>1596276.4157901003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1596276.4157901003</v>
      </c>
      <c r="J804" s="444">
        <f t="array" ref="J804">IFERROR(INDEX('Retirement Calculator'!J:J,MATCH('Isaac 401k'!N804,'Retirement Calculator'!A:A,0),0),0)</f>
        <v>7820.4732791855868</v>
      </c>
      <c r="K804" s="444">
        <f t="shared" ca="1" si="79"/>
        <v>6618.5664271288115</v>
      </c>
      <c r="L804" s="444">
        <f t="shared" ca="1" si="80"/>
        <v>1595074.5089380436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1595074.5089380436</v>
      </c>
      <c r="J805" s="444">
        <f t="array" ref="J805">IFERROR(INDEX('Retirement Calculator'!J:J,MATCH('Isaac 401k'!N805,'Retirement Calculator'!A:A,0),0),0)</f>
        <v>7820.4732791855868</v>
      </c>
      <c r="K805" s="444">
        <f t="shared" ca="1" si="79"/>
        <v>6613.5584819119085</v>
      </c>
      <c r="L805" s="444">
        <f t="shared" ca="1" si="80"/>
        <v>1593867.5941407699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1593867.5941407699</v>
      </c>
      <c r="J806" s="444">
        <f t="array" ref="J806">IFERROR(INDEX('Retirement Calculator'!J:J,MATCH('Isaac 401k'!N806,'Retirement Calculator'!A:A,0),0),0)</f>
        <v>7820.4732791855868</v>
      </c>
      <c r="K806" s="444">
        <f t="shared" ca="1" si="79"/>
        <v>6608.5296702566011</v>
      </c>
      <c r="L806" s="444">
        <f t="shared" ca="1" si="80"/>
        <v>1592655.650531841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1592655.650531841</v>
      </c>
      <c r="J807" s="444">
        <f t="array" ref="J807">IFERROR(INDEX('Retirement Calculator'!J:J,MATCH('Isaac 401k'!N807,'Retirement Calculator'!A:A,0),0),0)</f>
        <v>7820.4732791855868</v>
      </c>
      <c r="K807" s="444">
        <f t="shared" ca="1" si="79"/>
        <v>6603.4799052193976</v>
      </c>
      <c r="L807" s="444">
        <f t="shared" ca="1" si="80"/>
        <v>1591438.6571578747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1591438.6571578747</v>
      </c>
      <c r="J808" s="444">
        <f t="array" ref="J808">IFERROR(INDEX('Retirement Calculator'!J:J,MATCH('Isaac 401k'!N808,'Retirement Calculator'!A:A,0),0),0)</f>
        <v>7820.4732791855868</v>
      </c>
      <c r="K808" s="444">
        <f t="shared" ca="1" si="79"/>
        <v>6598.4090994945373</v>
      </c>
      <c r="L808" s="444">
        <f t="shared" ca="1" si="80"/>
        <v>1590216.5929781836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1590216.5929781836</v>
      </c>
      <c r="J809" s="444">
        <f t="array" ref="J809">IFERROR(INDEX('Retirement Calculator'!J:J,MATCH('Isaac 401k'!N809,'Retirement Calculator'!A:A,0),0),0)</f>
        <v>7820.4732791855868</v>
      </c>
      <c r="K809" s="444">
        <f t="shared" ca="1" si="79"/>
        <v>6593.3171654124917</v>
      </c>
      <c r="L809" s="444">
        <f t="shared" ca="1" si="80"/>
        <v>1588989.4368644105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1588989.4368644105</v>
      </c>
      <c r="J810" s="444">
        <f t="array" ref="J810">IFERROR(INDEX('Retirement Calculator'!J:J,MATCH('Isaac 401k'!N810,'Retirement Calculator'!A:A,0),0),0)</f>
        <v>7820.4732791855868</v>
      </c>
      <c r="K810" s="444">
        <f t="shared" ca="1" si="79"/>
        <v>6588.2040149384375</v>
      </c>
      <c r="L810" s="444">
        <f t="shared" ca="1" si="80"/>
        <v>1587757.1676001633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1587757.1676001633</v>
      </c>
      <c r="J811" s="444">
        <f t="array" ref="J811">IFERROR(INDEX('Retirement Calculator'!J:J,MATCH('Isaac 401k'!N811,'Retirement Calculator'!A:A,0),0),0)</f>
        <v>7820.4732791855868</v>
      </c>
      <c r="K811" s="444">
        <f t="shared" ca="1" si="79"/>
        <v>6583.0695596707401</v>
      </c>
      <c r="L811" s="444">
        <f t="shared" ca="1" si="80"/>
        <v>1586519.7638806484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1586519.7638806484</v>
      </c>
      <c r="J812" s="444">
        <f t="array" ref="J812">IFERROR(INDEX('Retirement Calculator'!J:J,MATCH('Isaac 401k'!N812,'Retirement Calculator'!A:A,0),0),0)</f>
        <v>7820.4732791855868</v>
      </c>
      <c r="K812" s="444">
        <f t="shared" ca="1" si="79"/>
        <v>6577.9137108394279</v>
      </c>
      <c r="L812" s="444">
        <f t="shared" ca="1" si="80"/>
        <v>1585277.2043123022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1585277.2043123022</v>
      </c>
      <c r="J813" s="444">
        <f t="array" ref="J813">IFERROR(INDEX('Retirement Calculator'!J:J,MATCH('Isaac 401k'!N813,'Retirement Calculator'!A:A,0),0),0)</f>
        <v>7820.4732791855868</v>
      </c>
      <c r="K813" s="444">
        <f t="shared" ca="1" si="79"/>
        <v>6572.7363793046525</v>
      </c>
      <c r="L813" s="444">
        <f t="shared" ca="1" si="80"/>
        <v>1584029.4674124212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1584029.4674124212</v>
      </c>
      <c r="J814" s="444">
        <f t="array" ref="J814">IFERROR(INDEX('Retirement Calculator'!J:J,MATCH('Isaac 401k'!N814,'Retirement Calculator'!A:A,0),0),0)</f>
        <v>7820.4732791855868</v>
      </c>
      <c r="K814" s="444">
        <f t="shared" ca="1" si="79"/>
        <v>6567.5374755551484</v>
      </c>
      <c r="L814" s="444">
        <f t="shared" ca="1" si="80"/>
        <v>1582776.5316087909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1582776.5316087909</v>
      </c>
      <c r="J815" s="444">
        <f t="array" ref="J815">IFERROR(INDEX('Retirement Calculator'!J:J,MATCH('Isaac 401k'!N815,'Retirement Calculator'!A:A,0),0),0)</f>
        <v>7820.4732791855868</v>
      </c>
      <c r="K815" s="444">
        <f t="shared" ca="1" si="79"/>
        <v>6562.3169097066884</v>
      </c>
      <c r="L815" s="444">
        <f t="shared" ca="1" si="80"/>
        <v>1581518.375239312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1581518.375239312</v>
      </c>
      <c r="J816" s="444">
        <f t="array" ref="J816">IFERROR(INDEX('Retirement Calculator'!J:J,MATCH('Isaac 401k'!N816,'Retirement Calculator'!A:A,0),0),0)</f>
        <v>7820.4732791855868</v>
      </c>
      <c r="K816" s="444">
        <f t="shared" ca="1" si="79"/>
        <v>6557.0745915005264</v>
      </c>
      <c r="L816" s="444">
        <f t="shared" ca="1" si="80"/>
        <v>1580254.9765516268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1580254.9765516268</v>
      </c>
      <c r="J817" s="444">
        <f t="array" ref="J817">IFERROR(INDEX('Retirement Calculator'!J:J,MATCH('Isaac 401k'!N817,'Retirement Calculator'!A:A,0),0),0)</f>
        <v>7820.4732791855868</v>
      </c>
      <c r="K817" s="444">
        <f t="shared" ca="1" si="79"/>
        <v>6551.8104303018381</v>
      </c>
      <c r="L817" s="444">
        <f t="shared" ca="1" si="80"/>
        <v>1578986.313702743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1578986.313702743</v>
      </c>
      <c r="J818" s="444">
        <f t="array" ref="J818">IFERROR(INDEX('Retirement Calculator'!J:J,MATCH('Isaac 401k'!N818,'Retirement Calculator'!A:A,0),0),0)</f>
        <v>7820.4732791855868</v>
      </c>
      <c r="K818" s="444">
        <f t="shared" ca="1" si="79"/>
        <v>6546.5243350981564</v>
      </c>
      <c r="L818" s="444">
        <f t="shared" ca="1" si="80"/>
        <v>1577712.3647586557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1577712.3647586557</v>
      </c>
      <c r="J819" s="444">
        <f t="array" ref="J819">IFERROR(INDEX('Retirement Calculator'!J:J,MATCH('Isaac 401k'!N819,'Retirement Calculator'!A:A,0),0),0)</f>
        <v>7820.4732791855868</v>
      </c>
      <c r="K819" s="444">
        <f t="shared" ca="1" si="79"/>
        <v>6541.216214497792</v>
      </c>
      <c r="L819" s="444">
        <f t="shared" ca="1" si="80"/>
        <v>1576433.1076939679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1576433.1076939679</v>
      </c>
      <c r="J820" s="444">
        <f t="array" ref="J820">IFERROR(INDEX('Retirement Calculator'!J:J,MATCH('Isaac 401k'!N820,'Retirement Calculator'!A:A,0),0),0)</f>
        <v>7820.4732791855868</v>
      </c>
      <c r="K820" s="444">
        <f t="shared" ca="1" si="79"/>
        <v>6535.8859767282593</v>
      </c>
      <c r="L820" s="444">
        <f t="shared" ca="1" si="80"/>
        <v>1575148.5203915106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1575148.5203915106</v>
      </c>
      <c r="J821" s="444">
        <f t="array" ref="J821">IFERROR(INDEX('Retirement Calculator'!J:J,MATCH('Isaac 401k'!N821,'Retirement Calculator'!A:A,0),0),0)</f>
        <v>7820.4732791855868</v>
      </c>
      <c r="K821" s="444">
        <f t="shared" ca="1" si="79"/>
        <v>6530.5335296346875</v>
      </c>
      <c r="L821" s="444">
        <f t="shared" ca="1" si="80"/>
        <v>1573858.5806419596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1573858.5806419596</v>
      </c>
      <c r="J822" s="444">
        <f t="array" ref="J822">IFERROR(INDEX('Retirement Calculator'!J:J,MATCH('Isaac 401k'!N822,'Retirement Calculator'!A:A,0),0),0)</f>
        <v>7820.4732791855868</v>
      </c>
      <c r="K822" s="444">
        <f t="shared" ca="1" si="79"/>
        <v>6525.1587806782245</v>
      </c>
      <c r="L822" s="444">
        <f t="shared" ca="1" si="80"/>
        <v>1572563.2661434521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1572563.2661434521</v>
      </c>
      <c r="J823" s="444">
        <f t="array" ref="J823">IFERROR(INDEX('Retirement Calculator'!J:J,MATCH('Isaac 401k'!N823,'Retirement Calculator'!A:A,0),0),0)</f>
        <v>7820.4732791855868</v>
      </c>
      <c r="K823" s="444">
        <f t="shared" ca="1" si="79"/>
        <v>6519.7616369344441</v>
      </c>
      <c r="L823" s="444">
        <f t="shared" ca="1" si="80"/>
        <v>1571262.554501201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1571262.554501201</v>
      </c>
      <c r="J824" s="444">
        <f t="array" ref="J824">IFERROR(INDEX('Retirement Calculator'!J:J,MATCH('Isaac 401k'!N824,'Retirement Calculator'!A:A,0),0),0)</f>
        <v>7820.4732791855868</v>
      </c>
      <c r="K824" s="444">
        <f t="shared" ca="1" si="79"/>
        <v>6514.3420050917312</v>
      </c>
      <c r="L824" s="444">
        <f t="shared" ca="1" si="80"/>
        <v>1569956.4232271072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1569956.4232271072</v>
      </c>
      <c r="J825" s="444">
        <f t="array" ref="J825">IFERROR(INDEX('Retirement Calculator'!J:J,MATCH('Isaac 401k'!N825,'Retirement Calculator'!A:A,0),0),0)</f>
        <v>7820.4732791855868</v>
      </c>
      <c r="K825" s="444">
        <f t="shared" ca="1" si="79"/>
        <v>6508.8997914496731</v>
      </c>
      <c r="L825" s="444">
        <f t="shared" ca="1" si="80"/>
        <v>1568644.8497393713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1568644.8497393713</v>
      </c>
      <c r="J826" s="444">
        <f t="array" ref="J826">IFERROR(INDEX('Retirement Calculator'!J:J,MATCH('Isaac 401k'!N826,'Retirement Calculator'!A:A,0),0),0)</f>
        <v>7820.4732791855868</v>
      </c>
      <c r="K826" s="444">
        <f t="shared" ca="1" si="79"/>
        <v>6503.4349019174406</v>
      </c>
      <c r="L826" s="444">
        <f t="shared" ca="1" si="80"/>
        <v>1567327.8113621031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1567327.8113621031</v>
      </c>
      <c r="J827" s="444">
        <f t="array" ref="J827">IFERROR(INDEX('Retirement Calculator'!J:J,MATCH('Isaac 401k'!N827,'Retirement Calculator'!A:A,0),0),0)</f>
        <v>7820.4732791855868</v>
      </c>
      <c r="K827" s="444">
        <f t="shared" ca="1" si="79"/>
        <v>6497.9472420121565</v>
      </c>
      <c r="L827" s="444">
        <f t="shared" ca="1" si="80"/>
        <v>1566005.2853249297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1566005.2853249297</v>
      </c>
      <c r="J828" s="444">
        <f t="array" ref="J828">IFERROR(INDEX('Retirement Calculator'!J:J,MATCH('Isaac 401k'!N828,'Retirement Calculator'!A:A,0),0),0)</f>
        <v>7820.4732791855868</v>
      </c>
      <c r="K828" s="444">
        <f t="shared" ca="1" si="79"/>
        <v>6492.4367168572671</v>
      </c>
      <c r="L828" s="444">
        <f t="shared" ca="1" si="80"/>
        <v>1564677.2487626015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1564677.2487626015</v>
      </c>
      <c r="J829" s="444">
        <f t="array" ref="J829">IFERROR(INDEX('Retirement Calculator'!J:J,MATCH('Isaac 401k'!N829,'Retirement Calculator'!A:A,0),0),0)</f>
        <v>7820.4732791855868</v>
      </c>
      <c r="K829" s="444">
        <f t="shared" ca="1" si="79"/>
        <v>6486.9032311808996</v>
      </c>
      <c r="L829" s="444">
        <f t="shared" ca="1" si="80"/>
        <v>1563343.6787145969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1563343.6787145969</v>
      </c>
      <c r="J830" s="444">
        <f t="array" ref="J830">IFERROR(INDEX('Retirement Calculator'!J:J,MATCH('Isaac 401k'!N830,'Retirement Calculator'!A:A,0),0),0)</f>
        <v>7820.4732791855868</v>
      </c>
      <c r="K830" s="444">
        <f t="shared" ca="1" si="79"/>
        <v>6481.346689314214</v>
      </c>
      <c r="L830" s="444">
        <f t="shared" ca="1" si="80"/>
        <v>1562004.5521247254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1562004.5521247254</v>
      </c>
      <c r="J831" s="444">
        <f t="array" ref="J831">IFERROR(INDEX('Retirement Calculator'!J:J,MATCH('Isaac 401k'!N831,'Retirement Calculator'!A:A,0),0),0)</f>
        <v>7820.4732791855868</v>
      </c>
      <c r="K831" s="444">
        <f t="shared" ca="1" si="79"/>
        <v>6475.7669951897497</v>
      </c>
      <c r="L831" s="444">
        <f t="shared" ca="1" si="80"/>
        <v>1560659.8458407295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1560659.8458407295</v>
      </c>
      <c r="J832" s="444">
        <f t="array" ref="J832">IFERROR(INDEX('Retirement Calculator'!J:J,MATCH('Isaac 401k'!N832,'Retirement Calculator'!A:A,0),0),0)</f>
        <v>7820.4732791855868</v>
      </c>
      <c r="K832" s="444">
        <f t="shared" ca="1" si="79"/>
        <v>6470.1640523397664</v>
      </c>
      <c r="L832" s="444">
        <f t="shared" ca="1" si="80"/>
        <v>1559309.5366138837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1559309.5366138837</v>
      </c>
      <c r="J833" s="444">
        <f t="array" ref="J833">IFERROR(INDEX('Retirement Calculator'!J:J,MATCH('Isaac 401k'!N833,'Retirement Calculator'!A:A,0),0),0)</f>
        <v>7820.4732791855868</v>
      </c>
      <c r="K833" s="444">
        <f t="shared" ca="1" si="79"/>
        <v>6464.5377638945756</v>
      </c>
      <c r="L833" s="444">
        <f t="shared" ca="1" si="80"/>
        <v>1557953.6010985926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1557953.6010985926</v>
      </c>
      <c r="J834" s="444">
        <f t="array" ref="J834">IFERROR(INDEX('Retirement Calculator'!J:J,MATCH('Isaac 401k'!N834,'Retirement Calculator'!A:A,0),0),0)</f>
        <v>7820.4732791855868</v>
      </c>
      <c r="K834" s="444">
        <f t="shared" ca="1" si="79"/>
        <v>6458.8880325808623</v>
      </c>
      <c r="L834" s="444">
        <f t="shared" ca="1" si="80"/>
        <v>1556592.015851988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1556592.015851988</v>
      </c>
      <c r="J835" s="444">
        <f t="array" ref="J835">IFERROR(INDEX('Retirement Calculator'!J:J,MATCH('Isaac 401k'!N835,'Retirement Calculator'!A:A,0),0),0)</f>
        <v>7820.4732791855868</v>
      </c>
      <c r="K835" s="444">
        <f t="shared" ca="1" si="79"/>
        <v>6453.2147607200095</v>
      </c>
      <c r="L835" s="444">
        <f t="shared" ca="1" si="80"/>
        <v>1555224.7573335224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1555224.7573335224</v>
      </c>
      <c r="J836" s="444">
        <f t="array" ref="J836">IFERROR(INDEX('Retirement Calculator'!J:J,MATCH('Isaac 401k'!N836,'Retirement Calculator'!A:A,0),0),0)</f>
        <v>7820.4732791855868</v>
      </c>
      <c r="K836" s="444">
        <f t="shared" ca="1" si="79"/>
        <v>6447.5178502264034</v>
      </c>
      <c r="L836" s="444">
        <f t="shared" ca="1" si="80"/>
        <v>1553851.8019045633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1553851.8019045633</v>
      </c>
      <c r="J837" s="444">
        <f t="array" ref="J837">IFERROR(INDEX('Retirement Calculator'!J:J,MATCH('Isaac 401k'!N837,'Retirement Calculator'!A:A,0),0),0)</f>
        <v>7820.4732791855868</v>
      </c>
      <c r="K837" s="444">
        <f t="shared" ca="1" si="79"/>
        <v>6441.7972026057405</v>
      </c>
      <c r="L837" s="444">
        <f t="shared" ca="1" si="80"/>
        <v>1552473.1258279835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1552473.1258279835</v>
      </c>
      <c r="J838" s="444">
        <f t="array" ref="J838">IFERROR(INDEX('Retirement Calculator'!J:J,MATCH('Isaac 401k'!N838,'Retirement Calculator'!A:A,0),0),0)</f>
        <v>7820.4732791855868</v>
      </c>
      <c r="K838" s="444">
        <f t="shared" ca="1" si="79"/>
        <v>6436.0527189533241</v>
      </c>
      <c r="L838" s="444">
        <f t="shared" ca="1" si="80"/>
        <v>1551088.7052677511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1551088.7052677511</v>
      </c>
      <c r="J839" s="444">
        <f t="array" ref="J839">IFERROR(INDEX('Retirement Calculator'!J:J,MATCH('Isaac 401k'!N839,'Retirement Calculator'!A:A,0),0),0)</f>
        <v>7820.4732791855868</v>
      </c>
      <c r="K839" s="444">
        <f t="shared" ca="1" si="79"/>
        <v>6430.2842999523564</v>
      </c>
      <c r="L839" s="444">
        <f t="shared" ca="1" si="80"/>
        <v>1549698.516288518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1549698.516288518</v>
      </c>
      <c r="J840" s="444">
        <f t="array" ref="J840">IFERROR(INDEX('Retirement Calculator'!J:J,MATCH('Isaac 401k'!N840,'Retirement Calculator'!A:A,0),0),0)</f>
        <v>7820.4732791855868</v>
      </c>
      <c r="K840" s="444">
        <f t="shared" ca="1" si="79"/>
        <v>6424.4918458722186</v>
      </c>
      <c r="L840" s="444">
        <f t="shared" ca="1" si="80"/>
        <v>1548302.5348552046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1548302.5348552046</v>
      </c>
      <c r="J841" s="444">
        <f t="array" ref="J841">IFERROR(INDEX('Retirement Calculator'!J:J,MATCH('Isaac 401k'!N841,'Retirement Calculator'!A:A,0),0),0)</f>
        <v>7820.4732791855868</v>
      </c>
      <c r="K841" s="444">
        <f t="shared" ca="1" si="79"/>
        <v>6418.6752565667457</v>
      </c>
      <c r="L841" s="444">
        <f t="shared" ca="1" si="80"/>
        <v>1546900.7368325859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1546900.7368325859</v>
      </c>
      <c r="J842" s="444">
        <f t="array" ref="J842">IFERROR(INDEX('Retirement Calculator'!J:J,MATCH('Isaac 401k'!N842,'Retirement Calculator'!A:A,0),0),0)</f>
        <v>7820.4732791855868</v>
      </c>
      <c r="K842" s="444">
        <f t="shared" ca="1" si="79"/>
        <v>6412.8344314725009</v>
      </c>
      <c r="L842" s="444">
        <f t="shared" ca="1" si="80"/>
        <v>1545493.0979848728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1545493.0979848728</v>
      </c>
      <c r="J843" s="444">
        <f t="array" ref="J843">IFERROR(INDEX('Retirement Calculator'!J:J,MATCH('Isaac 401k'!N843,'Retirement Calculator'!A:A,0),0),0)</f>
        <v>7820.4732791855868</v>
      </c>
      <c r="K843" s="444">
        <f t="shared" ca="1" si="79"/>
        <v>6406.9692696070297</v>
      </c>
      <c r="L843" s="444">
        <f t="shared" ca="1" si="80"/>
        <v>1544079.5939752941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1544079.5939752941</v>
      </c>
      <c r="J844" s="444">
        <f t="array" ref="J844">IFERROR(INDEX('Retirement Calculator'!J:J,MATCH('Isaac 401k'!N844,'Retirement Calculator'!A:A,0),0),0)</f>
        <v>7820.4732791855868</v>
      </c>
      <c r="K844" s="444">
        <f t="shared" ca="1" si="79"/>
        <v>6401.0796695671188</v>
      </c>
      <c r="L844" s="444">
        <f t="shared" ca="1" si="80"/>
        <v>1542660.2003656756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1542660.2003656756</v>
      </c>
      <c r="J845" s="444">
        <f t="array" ref="J845">IFERROR(INDEX('Retirement Calculator'!J:J,MATCH('Isaac 401k'!N845,'Retirement Calculator'!A:A,0),0),0)</f>
        <v>7820.4732791855868</v>
      </c>
      <c r="K845" s="444">
        <f t="shared" ca="1" si="79"/>
        <v>6395.1655295270421</v>
      </c>
      <c r="L845" s="444">
        <f t="shared" ca="1" si="80"/>
        <v>1541234.892616017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1541234.892616017</v>
      </c>
      <c r="J846" s="444">
        <f t="array" ref="J846">IFERROR(INDEX('Retirement Calculator'!J:J,MATCH('Isaac 401k'!N846,'Retirement Calculator'!A:A,0),0),0)</f>
        <v>7820.4732791855868</v>
      </c>
      <c r="K846" s="444">
        <f t="shared" ca="1" si="79"/>
        <v>6389.2267472367976</v>
      </c>
      <c r="L846" s="444">
        <f t="shared" ca="1" si="80"/>
        <v>1539803.6460840683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1539803.6460840683</v>
      </c>
      <c r="J847" s="444">
        <f t="array" ref="J847">IFERROR(INDEX('Retirement Calculator'!J:J,MATCH('Isaac 401k'!N847,'Retirement Calculator'!A:A,0),0),0)</f>
        <v>7820.4732791855868</v>
      </c>
      <c r="K847" s="444">
        <f t="shared" ca="1" si="79"/>
        <v>6383.2632200203443</v>
      </c>
      <c r="L847" s="444">
        <f t="shared" ca="1" si="80"/>
        <v>1538366.4360249031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1538366.4360249031</v>
      </c>
      <c r="J848" s="444">
        <f t="array" ref="J848">IFERROR(INDEX('Retirement Calculator'!J:J,MATCH('Isaac 401k'!N848,'Retirement Calculator'!A:A,0),0),0)</f>
        <v>7820.4732791855868</v>
      </c>
      <c r="K848" s="444">
        <f t="shared" ca="1" si="79"/>
        <v>6377.2748447738231</v>
      </c>
      <c r="L848" s="444">
        <f t="shared" ca="1" si="80"/>
        <v>1536923.2375904913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1536923.2375904913</v>
      </c>
      <c r="J849" s="444">
        <f t="array" ref="J849">IFERROR(INDEX('Retirement Calculator'!J:J,MATCH('Isaac 401k'!N849,'Retirement Calculator'!A:A,0),0),0)</f>
        <v>7820.4732791855868</v>
      </c>
      <c r="K849" s="444">
        <f t="shared" ca="1" si="79"/>
        <v>6371.2615179637742</v>
      </c>
      <c r="L849" s="444">
        <f t="shared" ca="1" si="80"/>
        <v>1535474.0258292696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1535474.0258292696</v>
      </c>
      <c r="J850" s="444">
        <f t="array" ref="J850">IFERROR(INDEX('Retirement Calculator'!J:J,MATCH('Isaac 401k'!N850,'Retirement Calculator'!A:A,0),0),0)</f>
        <v>7820.4732791855868</v>
      </c>
      <c r="K850" s="444">
        <f t="shared" ca="1" si="79"/>
        <v>6365.2231356253496</v>
      </c>
      <c r="L850" s="444">
        <f t="shared" ca="1" si="80"/>
        <v>1534018.7756857092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1534018.7756857092</v>
      </c>
      <c r="J851" s="444">
        <f t="array" ref="J851">IFERROR(INDEX('Retirement Calculator'!J:J,MATCH('Isaac 401k'!N851,'Retirement Calculator'!A:A,0),0),0)</f>
        <v>7820.4732791855868</v>
      </c>
      <c r="K851" s="444">
        <f t="shared" ca="1" si="79"/>
        <v>6359.1595933605149</v>
      </c>
      <c r="L851" s="444">
        <f t="shared" ca="1" si="80"/>
        <v>1532557.4619998841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1532557.4619998841</v>
      </c>
      <c r="J852" s="444">
        <f t="array" ref="J852">IFERROR(INDEX('Retirement Calculator'!J:J,MATCH('Isaac 401k'!N852,'Retirement Calculator'!A:A,0),0),0)</f>
        <v>7820.4732791855868</v>
      </c>
      <c r="K852" s="444">
        <f t="shared" ca="1" si="79"/>
        <v>6353.0707863362441</v>
      </c>
      <c r="L852" s="444">
        <f t="shared" ca="1" si="80"/>
        <v>1531090.0595070347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1531090.0595070347</v>
      </c>
      <c r="J853" s="444">
        <f t="array" ref="J853">IFERROR(INDEX('Retirement Calculator'!J:J,MATCH('Isaac 401k'!N853,'Retirement Calculator'!A:A,0),0),0)</f>
        <v>7820.4732791855868</v>
      </c>
      <c r="K853" s="444">
        <f t="shared" ca="1" si="79"/>
        <v>6346.9566092827044</v>
      </c>
      <c r="L853" s="444">
        <f t="shared" ca="1" si="80"/>
        <v>1529616.5428371318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1529616.5428371318</v>
      </c>
      <c r="J854" s="444">
        <f t="array" ref="J854">IFERROR(INDEX('Retirement Calculator'!J:J,MATCH('Isaac 401k'!N854,'Retirement Calculator'!A:A,0),0),0)</f>
        <v>7820.4732791855868</v>
      </c>
      <c r="K854" s="444">
        <f t="shared" ca="1" si="79"/>
        <v>6340.8169564914424</v>
      </c>
      <c r="L854" s="444">
        <f t="shared" ca="1" si="80"/>
        <v>1528136.8865144376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1528136.8865144376</v>
      </c>
      <c r="J855" s="444">
        <f t="array" ref="J855">IFERROR(INDEX('Retirement Calculator'!J:J,MATCH('Isaac 401k'!N855,'Retirement Calculator'!A:A,0),0),0)</f>
        <v>7820.4732791855868</v>
      </c>
      <c r="K855" s="444">
        <f t="shared" ca="1" si="79"/>
        <v>6334.6517218135505</v>
      </c>
      <c r="L855" s="444">
        <f t="shared" ca="1" si="80"/>
        <v>1526651.0649570655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1526651.0649570655</v>
      </c>
      <c r="J856" s="444">
        <f t="array" ref="J856">IFERROR(INDEX('Retirement Calculator'!J:J,MATCH('Isaac 401k'!N856,'Retirement Calculator'!A:A,0),0),0)</f>
        <v>7820.4732791855868</v>
      </c>
      <c r="K856" s="444">
        <f t="shared" ca="1" si="79"/>
        <v>6328.460798657833</v>
      </c>
      <c r="L856" s="444">
        <f t="shared" ca="1" si="80"/>
        <v>1525159.0524765376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1525159.0524765376</v>
      </c>
      <c r="J857" s="444">
        <f t="array" ref="J857">IFERROR(INDEX('Retirement Calculator'!J:J,MATCH('Isaac 401k'!N857,'Retirement Calculator'!A:A,0),0),0)</f>
        <v>7820.4732791855868</v>
      </c>
      <c r="K857" s="444">
        <f t="shared" ca="1" si="79"/>
        <v>6322.2440799889664</v>
      </c>
      <c r="L857" s="444">
        <f t="shared" ca="1" si="80"/>
        <v>1523660.823277341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1523660.823277341</v>
      </c>
      <c r="J858" s="444">
        <f t="array" ref="J858">IFERROR(INDEX('Retirement Calculator'!J:J,MATCH('Isaac 401k'!N858,'Retirement Calculator'!A:A,0),0),0)</f>
        <v>7820.4732791855868</v>
      </c>
      <c r="K858" s="444">
        <f t="shared" ca="1" si="79"/>
        <v>6316.001458325647</v>
      </c>
      <c r="L858" s="444">
        <f t="shared" ca="1" si="80"/>
        <v>1522156.351456481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1522156.351456481</v>
      </c>
      <c r="J859" s="444">
        <f t="array" ref="J859">IFERROR(INDEX('Retirement Calculator'!J:J,MATCH('Isaac 401k'!N859,'Retirement Calculator'!A:A,0),0),0)</f>
        <v>7820.4732791855868</v>
      </c>
      <c r="K859" s="444">
        <f t="shared" ca="1" si="79"/>
        <v>6309.7328257387308</v>
      </c>
      <c r="L859" s="444">
        <f t="shared" ca="1" si="80"/>
        <v>1520645.6110030343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1520645.6110030343</v>
      </c>
      <c r="J860" s="444">
        <f t="array" ref="J860">IFERROR(INDEX('Retirement Calculator'!J:J,MATCH('Isaac 401k'!N860,'Retirement Calculator'!A:A,0),0),0)</f>
        <v>7820.4732791855868</v>
      </c>
      <c r="K860" s="444">
        <f t="shared" ca="1" si="79"/>
        <v>6303.4380738493692</v>
      </c>
      <c r="L860" s="444">
        <f t="shared" ca="1" si="80"/>
        <v>1519128.575797698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1519128.575797698</v>
      </c>
      <c r="J861" s="444">
        <f t="array" ref="J861">IFERROR(INDEX('Retirement Calculator'!J:J,MATCH('Isaac 401k'!N861,'Retirement Calculator'!A:A,0),0),0)</f>
        <v>7820.4732791855868</v>
      </c>
      <c r="K861" s="444">
        <f t="shared" ca="1" si="79"/>
        <v>6297.1170938271352</v>
      </c>
      <c r="L861" s="444">
        <f t="shared" ca="1" si="80"/>
        <v>1517605.2196123395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1517605.2196123395</v>
      </c>
      <c r="J862" s="444">
        <f t="array" ref="J862">IFERROR(INDEX('Retirement Calculator'!J:J,MATCH('Isaac 401k'!N862,'Retirement Calculator'!A:A,0),0),0)</f>
        <v>7820.4732791855868</v>
      </c>
      <c r="K862" s="444">
        <f t="shared" ca="1" si="79"/>
        <v>6290.7697763881415</v>
      </c>
      <c r="L862" s="444">
        <f t="shared" ca="1" si="80"/>
        <v>1516075.516109542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1516075.516109542</v>
      </c>
      <c r="J863" s="444">
        <f t="array" ref="J863">IFERROR(INDEX('Retirement Calculator'!J:J,MATCH('Isaac 401k'!N863,'Retirement Calculator'!A:A,0),0),0)</f>
        <v>7820.4732791855868</v>
      </c>
      <c r="K863" s="444">
        <f t="shared" ca="1" si="79"/>
        <v>6284.396011793152</v>
      </c>
      <c r="L863" s="444">
        <f t="shared" ca="1" si="80"/>
        <v>1514539.4388421495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1514539.4388421495</v>
      </c>
      <c r="J864" s="444">
        <f t="array" ref="J864">IFERROR(INDEX('Retirement Calculator'!J:J,MATCH('Isaac 401k'!N864,'Retirement Calculator'!A:A,0),0),0)</f>
        <v>7820.4732791855868</v>
      </c>
      <c r="K864" s="444">
        <f t="shared" ca="1" si="79"/>
        <v>6277.995689845683</v>
      </c>
      <c r="L864" s="444">
        <f t="shared" ca="1" si="80"/>
        <v>1512996.9612528095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1512996.9612528095</v>
      </c>
      <c r="J865" s="444">
        <f t="array" ref="J865">IFERROR(INDEX('Retirement Calculator'!J:J,MATCH('Isaac 401k'!N865,'Retirement Calculator'!A:A,0),0),0)</f>
        <v>7820.4732791855868</v>
      </c>
      <c r="K865" s="444">
        <f t="shared" ca="1" si="79"/>
        <v>6271.5686998900992</v>
      </c>
      <c r="L865" s="444">
        <f t="shared" ca="1" si="80"/>
        <v>1511448.056673514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1511448.056673514</v>
      </c>
      <c r="J866" s="444">
        <f t="array" ref="J866">IFERROR(INDEX('Retirement Calculator'!J:J,MATCH('Isaac 401k'!N866,'Retirement Calculator'!A:A,0),0),0)</f>
        <v>7820.4732791855868</v>
      </c>
      <c r="K866" s="444">
        <f t="shared" ca="1" si="79"/>
        <v>6265.114930809701</v>
      </c>
      <c r="L866" s="444">
        <f t="shared" ca="1" si="80"/>
        <v>1509892.6983251381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1509892.6983251381</v>
      </c>
      <c r="J867" s="444">
        <f t="array" ref="J867">IFERROR(INDEX('Retirement Calculator'!J:J,MATCH('Isaac 401k'!N867,'Retirement Calculator'!A:A,0),0),0)</f>
        <v>7820.4732791855868</v>
      </c>
      <c r="K867" s="444">
        <f t="shared" ca="1" si="79"/>
        <v>6258.6342710248018</v>
      </c>
      <c r="L867" s="444">
        <f t="shared" ca="1" si="80"/>
        <v>1508330.8593169772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1508330.8593169772</v>
      </c>
      <c r="J868" s="444">
        <f t="array" ref="J868">IFERROR(INDEX('Retirement Calculator'!J:J,MATCH('Isaac 401k'!N868,'Retirement Calculator'!A:A,0),0),0)</f>
        <v>7820.4732791855868</v>
      </c>
      <c r="K868" s="444">
        <f t="shared" ca="1" si="79"/>
        <v>6252.1266084907984</v>
      </c>
      <c r="L868" s="444">
        <f t="shared" ca="1" si="80"/>
        <v>1506762.5126462823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1506762.5126462823</v>
      </c>
      <c r="J869" s="444">
        <f t="array" ref="J869">IFERROR(INDEX('Retirement Calculator'!J:J,MATCH('Isaac 401k'!N869,'Retirement Calculator'!A:A,0),0),0)</f>
        <v>7820.4732791855868</v>
      </c>
      <c r="K869" s="444">
        <f t="shared" ca="1" si="79"/>
        <v>6245.5918306962367</v>
      </c>
      <c r="L869" s="444">
        <f t="shared" ca="1" si="80"/>
        <v>1505187.6311977929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1505187.6311977929</v>
      </c>
      <c r="J870" s="444">
        <f t="array" ref="J870">IFERROR(INDEX('Retirement Calculator'!J:J,MATCH('Isaac 401k'!N870,'Retirement Calculator'!A:A,0),0),0)</f>
        <v>7820.4732791855868</v>
      </c>
      <c r="K870" s="444">
        <f t="shared" ca="1" si="79"/>
        <v>6239.0298246608636</v>
      </c>
      <c r="L870" s="444">
        <f t="shared" ca="1" si="80"/>
        <v>1503606.1877432682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1503606.1877432682</v>
      </c>
      <c r="J871" s="444">
        <f t="array" ref="J871">IFERROR(INDEX('Retirement Calculator'!J:J,MATCH('Isaac 401k'!N871,'Retirement Calculator'!A:A,0),0),0)</f>
        <v>7820.4732791855868</v>
      </c>
      <c r="K871" s="444">
        <f t="shared" ca="1" si="79"/>
        <v>6232.4404769336779</v>
      </c>
      <c r="L871" s="444">
        <f t="shared" ca="1" si="80"/>
        <v>1502018.1549410163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1502018.1549410163</v>
      </c>
      <c r="J872" s="444">
        <f t="array" ref="J872">IFERROR(INDEX('Retirement Calculator'!J:J,MATCH('Isaac 401k'!N872,'Retirement Calculator'!A:A,0),0),0)</f>
        <v>7820.4732791855868</v>
      </c>
      <c r="K872" s="444">
        <f t="shared" ca="1" si="79"/>
        <v>6225.8236735909613</v>
      </c>
      <c r="L872" s="444">
        <f t="shared" ca="1" si="80"/>
        <v>1500423.5053354218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1500423.5053354218</v>
      </c>
      <c r="J873" s="444">
        <f t="array" ref="J873">IFERROR(INDEX('Retirement Calculator'!J:J,MATCH('Isaac 401k'!N873,'Retirement Calculator'!A:A,0),0),0)</f>
        <v>7820.4732791855868</v>
      </c>
      <c r="K873" s="444">
        <f t="shared" ca="1" si="79"/>
        <v>6219.1793002343175</v>
      </c>
      <c r="L873" s="444">
        <f t="shared" ca="1" si="80"/>
        <v>1498822.2113564706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1498822.2113564706</v>
      </c>
      <c r="J874" s="444">
        <f t="array" ref="J874">IFERROR(INDEX('Retirement Calculator'!J:J,MATCH('Isaac 401k'!N874,'Retirement Calculator'!A:A,0),0),0)</f>
        <v>7820.4732791855868</v>
      </c>
      <c r="K874" s="444">
        <f t="shared" ca="1" si="79"/>
        <v>6212.5072419886874</v>
      </c>
      <c r="L874" s="444">
        <f t="shared" ca="1" si="80"/>
        <v>1497214.2453192738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1497214.2453192738</v>
      </c>
      <c r="J875" s="444">
        <f t="array" ref="J875">IFERROR(INDEX('Retirement Calculator'!J:J,MATCH('Isaac 401k'!N875,'Retirement Calculator'!A:A,0),0),0)</f>
        <v>7820.4732791855868</v>
      </c>
      <c r="K875" s="444">
        <f t="shared" ca="1" si="79"/>
        <v>6205.807383500367</v>
      </c>
      <c r="L875" s="444">
        <f t="shared" ca="1" si="80"/>
        <v>1495599.5794235885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1495599.5794235885</v>
      </c>
      <c r="J876" s="444">
        <f t="array" ref="J876">IFERROR(INDEX('Retirement Calculator'!J:J,MATCH('Isaac 401k'!N876,'Retirement Calculator'!A:A,0),0),0)</f>
        <v>7820.4732791855868</v>
      </c>
      <c r="K876" s="444">
        <f t="shared" ca="1" si="79"/>
        <v>6199.0796089350115</v>
      </c>
      <c r="L876" s="444">
        <f t="shared" ca="1" si="80"/>
        <v>1493978.1857533378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1493978.1857533378</v>
      </c>
      <c r="J877" s="444">
        <f t="array" ref="J877">IFERROR(INDEX('Retirement Calculator'!J:J,MATCH('Isaac 401k'!N877,'Retirement Calculator'!A:A,0),0),0)</f>
        <v>7820.4732791855868</v>
      </c>
      <c r="K877" s="444">
        <f t="shared" ca="1" si="79"/>
        <v>6192.3238019756345</v>
      </c>
      <c r="L877" s="444">
        <f t="shared" ca="1" si="80"/>
        <v>1492350.0362761279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1492350.0362761279</v>
      </c>
      <c r="J878" s="444">
        <f t="array" ref="J878">IFERROR(INDEX('Retirement Calculator'!J:J,MATCH('Isaac 401k'!N878,'Retirement Calculator'!A:A,0),0),0)</f>
        <v>7820.4732791855868</v>
      </c>
      <c r="K878" s="444">
        <f t="shared" ca="1" si="79"/>
        <v>6185.5398458205927</v>
      </c>
      <c r="L878" s="444">
        <f t="shared" ca="1" si="80"/>
        <v>1490715.1028427628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1490715.1028427628</v>
      </c>
      <c r="J879" s="444">
        <f t="array" ref="J879">IFERROR(INDEX('Retirement Calculator'!J:J,MATCH('Isaac 401k'!N879,'Retirement Calculator'!A:A,0),0),0)</f>
        <v>7820.4732791855868</v>
      </c>
      <c r="K879" s="444">
        <f t="shared" ca="1" si="79"/>
        <v>6178.7276231815722</v>
      </c>
      <c r="L879" s="444">
        <f t="shared" ca="1" si="80"/>
        <v>1489073.3571867589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1489073.3571867589</v>
      </c>
      <c r="J880" s="444">
        <f t="array" ref="J880">IFERROR(INDEX('Retirement Calculator'!J:J,MATCH('Isaac 401k'!N880,'Retirement Calculator'!A:A,0),0),0)</f>
        <v>7820.4732791855868</v>
      </c>
      <c r="K880" s="444">
        <f t="shared" ca="1" si="79"/>
        <v>6171.8870162815556</v>
      </c>
      <c r="L880" s="444">
        <f t="shared" ca="1" si="80"/>
        <v>1487424.7709238548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1487424.7709238548</v>
      </c>
      <c r="J881" s="444">
        <f t="array" ref="J881">IFERROR(INDEX('Retirement Calculator'!J:J,MATCH('Isaac 401k'!N881,'Retirement Calculator'!A:A,0),0),0)</f>
        <v>7820.4732791855868</v>
      </c>
      <c r="K881" s="444">
        <f t="shared" ca="1" si="79"/>
        <v>6165.0179068527887</v>
      </c>
      <c r="L881" s="444">
        <f t="shared" ca="1" si="80"/>
        <v>1485769.315551522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1485769.315551522</v>
      </c>
      <c r="J882" s="444">
        <f t="array" ref="J882">IFERROR(INDEX('Retirement Calculator'!J:J,MATCH('Isaac 401k'!N882,'Retirement Calculator'!A:A,0),0),0)</f>
        <v>7820.4732791855868</v>
      </c>
      <c r="K882" s="444">
        <f t="shared" ca="1" si="79"/>
        <v>6158.1201761347347</v>
      </c>
      <c r="L882" s="444">
        <f t="shared" ca="1" si="80"/>
        <v>1484106.962448471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1484106.962448471</v>
      </c>
      <c r="J883" s="444">
        <f t="array" ref="J883">IFERROR(INDEX('Retirement Calculator'!J:J,MATCH('Isaac 401k'!N883,'Retirement Calculator'!A:A,0),0),0)</f>
        <v>7820.4732791855868</v>
      </c>
      <c r="K883" s="444">
        <f t="shared" ca="1" si="79"/>
        <v>6151.1937048720229</v>
      </c>
      <c r="L883" s="444">
        <f t="shared" ca="1" si="80"/>
        <v>1482437.6828741573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1482437.6828741573</v>
      </c>
      <c r="J884" s="444">
        <f t="array" ref="J884">IFERROR(INDEX('Retirement Calculator'!J:J,MATCH('Isaac 401k'!N884,'Retirement Calculator'!A:A,0),0),0)</f>
        <v>7820.4732791855868</v>
      </c>
      <c r="K884" s="444">
        <f t="shared" ca="1" si="79"/>
        <v>6144.2383733123825</v>
      </c>
      <c r="L884" s="444">
        <f t="shared" ca="1" si="80"/>
        <v>1480761.4479682841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1480761.4479682841</v>
      </c>
      <c r="J885" s="444">
        <f t="array" ref="J885">IFERROR(INDEX('Retirement Calculator'!J:J,MATCH('Isaac 401k'!N885,'Retirement Calculator'!A:A,0),0),0)</f>
        <v>7820.4732791855868</v>
      </c>
      <c r="K885" s="444">
        <f t="shared" ca="1" si="79"/>
        <v>6137.2540612045768</v>
      </c>
      <c r="L885" s="444">
        <f t="shared" ca="1" si="80"/>
        <v>1479078.2287503032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1479078.2287503032</v>
      </c>
      <c r="J886" s="444">
        <f t="array" ref="J886">IFERROR(INDEX('Retirement Calculator'!J:J,MATCH('Isaac 401k'!N886,'Retirement Calculator'!A:A,0),0),0)</f>
        <v>7820.4732791855868</v>
      </c>
      <c r="K886" s="444">
        <f t="shared" ca="1" si="79"/>
        <v>6130.2406477963232</v>
      </c>
      <c r="L886" s="444">
        <f t="shared" ca="1" si="80"/>
        <v>1477387.9961189139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1477387.9961189139</v>
      </c>
      <c r="J887" s="444">
        <f t="array" ref="J887">IFERROR(INDEX('Retirement Calculator'!J:J,MATCH('Isaac 401k'!N887,'Retirement Calculator'!A:A,0),0),0)</f>
        <v>7820.4732791855868</v>
      </c>
      <c r="K887" s="444">
        <f t="shared" ca="1" si="79"/>
        <v>6123.1980118322008</v>
      </c>
      <c r="L887" s="444">
        <f t="shared" ca="1" si="80"/>
        <v>1475690.7208515606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1475690.7208515606</v>
      </c>
      <c r="J888" s="444">
        <f t="array" ref="J888">IFERROR(INDEX('Retirement Calculator'!J:J,MATCH('Isaac 401k'!N888,'Retirement Calculator'!A:A,0),0),0)</f>
        <v>7820.4732791855868</v>
      </c>
      <c r="K888" s="444">
        <f t="shared" ca="1" si="79"/>
        <v>6116.1260315515628</v>
      </c>
      <c r="L888" s="444">
        <f t="shared" ca="1" si="80"/>
        <v>1473986.3736039265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1473986.3736039265</v>
      </c>
      <c r="J889" s="444">
        <f t="array" ref="J889">IFERROR(INDEX('Retirement Calculator'!J:J,MATCH('Isaac 401k'!N889,'Retirement Calculator'!A:A,0),0),0)</f>
        <v>7820.4732791855868</v>
      </c>
      <c r="K889" s="444">
        <f t="shared" ca="1" si="79"/>
        <v>6109.02458468642</v>
      </c>
      <c r="L889" s="444">
        <f t="shared" ca="1" si="80"/>
        <v>1472274.9249094273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1472274.9249094273</v>
      </c>
      <c r="J890" s="444">
        <f t="array" ref="J890">IFERROR(INDEX('Retirement Calculator'!J:J,MATCH('Isaac 401k'!N890,'Retirement Calculator'!A:A,0),0),0)</f>
        <v>7820.4732791855868</v>
      </c>
      <c r="K890" s="444">
        <f t="shared" ca="1" si="79"/>
        <v>6101.8935484593403</v>
      </c>
      <c r="L890" s="444">
        <f t="shared" ca="1" si="80"/>
        <v>1470556.345178701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1470556.345178701</v>
      </c>
      <c r="J891" s="444">
        <f t="array" ref="J891">IFERROR(INDEX('Retirement Calculator'!J:J,MATCH('Isaac 401k'!N891,'Retirement Calculator'!A:A,0),0),0)</f>
        <v>7820.4732791855868</v>
      </c>
      <c r="K891" s="444">
        <f t="shared" ca="1" si="79"/>
        <v>6094.7327995813139</v>
      </c>
      <c r="L891" s="444">
        <f t="shared" ca="1" si="80"/>
        <v>1468830.6046990966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1468830.6046990966</v>
      </c>
      <c r="J892" s="444">
        <f t="array" ref="J892">IFERROR(INDEX('Retirement Calculator'!J:J,MATCH('Isaac 401k'!N892,'Retirement Calculator'!A:A,0),0),0)</f>
        <v>7820.4732791855868</v>
      </c>
      <c r="K892" s="444">
        <f t="shared" ca="1" si="79"/>
        <v>6087.5422142496291</v>
      </c>
      <c r="L892" s="444">
        <f t="shared" ca="1" si="80"/>
        <v>1467097.6736341608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1467097.6736341608</v>
      </c>
      <c r="J893" s="444">
        <f t="array" ref="J893">IFERROR(INDEX('Retirement Calculator'!J:J,MATCH('Isaac 401k'!N893,'Retirement Calculator'!A:A,0),0),0)</f>
        <v>7820.4732791855868</v>
      </c>
      <c r="K893" s="444">
        <f t="shared" ca="1" si="79"/>
        <v>6080.3216681457297</v>
      </c>
      <c r="L893" s="444">
        <f t="shared" ca="1" si="80"/>
        <v>1465357.5220231209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1465357.5220231209</v>
      </c>
      <c r="J894" s="444">
        <f t="array" ref="J894">IFERROR(INDEX('Retirement Calculator'!J:J,MATCH('Isaac 401k'!N894,'Retirement Calculator'!A:A,0),0),0)</f>
        <v>7820.4732791855868</v>
      </c>
      <c r="K894" s="444">
        <f t="shared" ca="1" si="79"/>
        <v>6073.0710364330635</v>
      </c>
      <c r="L894" s="444">
        <f t="shared" ca="1" si="80"/>
        <v>1463610.1197803684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1463610.1197803684</v>
      </c>
      <c r="J895" s="444">
        <f t="array" ref="J895">IFERROR(INDEX('Retirement Calculator'!J:J,MATCH('Isaac 401k'!N895,'Retirement Calculator'!A:A,0),0),0)</f>
        <v>7820.4732791855868</v>
      </c>
      <c r="K895" s="444">
        <f t="shared" ca="1" si="79"/>
        <v>6065.7901937549286</v>
      </c>
      <c r="L895" s="444">
        <f t="shared" ca="1" si="80"/>
        <v>1461855.4366949378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1461855.4366949378</v>
      </c>
      <c r="J896" s="444">
        <f t="array" ref="J896">IFERROR(INDEX('Retirement Calculator'!J:J,MATCH('Isaac 401k'!N896,'Retirement Calculator'!A:A,0),0),0)</f>
        <v>7820.4732791855868</v>
      </c>
      <c r="K896" s="444">
        <f t="shared" ca="1" si="79"/>
        <v>6058.4790142323009</v>
      </c>
      <c r="L896" s="444">
        <f t="shared" ca="1" si="80"/>
        <v>1460093.4424299845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1460093.4424299845</v>
      </c>
      <c r="J897" s="444">
        <f t="array" ref="J897">IFERROR(INDEX('Retirement Calculator'!J:J,MATCH('Isaac 401k'!N897,'Retirement Calculator'!A:A,0),0),0)</f>
        <v>7820.4732791855868</v>
      </c>
      <c r="K897" s="444">
        <f t="shared" ca="1" si="79"/>
        <v>6051.137371461662</v>
      </c>
      <c r="L897" s="444">
        <f t="shared" ca="1" si="80"/>
        <v>1458324.1065222605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1458324.1065222605</v>
      </c>
      <c r="J898" s="444">
        <f t="array" ref="J898">IFERROR(INDEX('Retirement Calculator'!J:J,MATCH('Isaac 401k'!N898,'Retirement Calculator'!A:A,0),0),0)</f>
        <v>7820.4732791855868</v>
      </c>
      <c r="K898" s="444">
        <f t="shared" ca="1" si="79"/>
        <v>6043.765138512812</v>
      </c>
      <c r="L898" s="444">
        <f t="shared" ca="1" si="80"/>
        <v>1456547.3983815876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1456547.3983815876</v>
      </c>
      <c r="J899" s="444">
        <f t="array" ref="J899">IFERROR(INDEX('Retirement Calculator'!J:J,MATCH('Isaac 401k'!N899,'Retirement Calculator'!A:A,0),0),0)</f>
        <v>7820.4732791855868</v>
      </c>
      <c r="K899" s="444">
        <f t="shared" ca="1" si="79"/>
        <v>6036.3621879266748</v>
      </c>
      <c r="L899" s="444">
        <f t="shared" ca="1" si="80"/>
        <v>1454763.2872903286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1454763.2872903286</v>
      </c>
      <c r="J900" s="444">
        <f t="array" ref="J900">IFERROR(INDEX('Retirement Calculator'!J:J,MATCH('Isaac 401k'!N900,'Retirement Calculator'!A:A,0),0),0)</f>
        <v>7820.4732791855868</v>
      </c>
      <c r="K900" s="444">
        <f t="shared" ca="1" si="79"/>
        <v>6028.9283917130961</v>
      </c>
      <c r="L900" s="444">
        <f t="shared" ca="1" si="80"/>
        <v>1452971.7424028562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1452971.7424028562</v>
      </c>
      <c r="J901" s="444">
        <f t="array" ref="J901">IFERROR(INDEX('Retirement Calculator'!J:J,MATCH('Isaac 401k'!N901,'Retirement Calculator'!A:A,0),0),0)</f>
        <v>7820.4732791855868</v>
      </c>
      <c r="K901" s="444">
        <f t="shared" ca="1" si="79"/>
        <v>6021.4636213486274</v>
      </c>
      <c r="L901" s="444">
        <f t="shared" ca="1" si="80"/>
        <v>1451172.7327450193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1451172.7327450193</v>
      </c>
      <c r="J902" s="444">
        <f t="array" ref="J902">IFERROR(INDEX('Retirement Calculator'!J:J,MATCH('Isaac 401k'!N902,'Retirement Calculator'!A:A,0),0),0)</f>
        <v>7820.4732791855868</v>
      </c>
      <c r="K902" s="444">
        <f t="shared" ca="1" si="79"/>
        <v>6013.9677477743071</v>
      </c>
      <c r="L902" s="444">
        <f t="shared" ca="1" si="80"/>
        <v>1449366.2272136079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1449366.2272136079</v>
      </c>
      <c r="J903" s="444">
        <f t="array" ref="J903">IFERROR(INDEX('Retirement Calculator'!J:J,MATCH('Isaac 401k'!N903,'Retirement Calculator'!A:A,0),0),0)</f>
        <v>7820.4732791855868</v>
      </c>
      <c r="K903" s="444">
        <f t="shared" ca="1" si="79"/>
        <v>6006.4406413934257</v>
      </c>
      <c r="L903" s="444">
        <f t="shared" ca="1" si="80"/>
        <v>1447552.1945758157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1447552.1945758157</v>
      </c>
      <c r="J904" s="444">
        <f t="array" ref="J904">IFERROR(INDEX('Retirement Calculator'!J:J,MATCH('Isaac 401k'!N904,'Retirement Calculator'!A:A,0),0),0)</f>
        <v>7820.4732791855868</v>
      </c>
      <c r="K904" s="444">
        <f t="shared" ca="1" si="79"/>
        <v>5998.8821720692922</v>
      </c>
      <c r="L904" s="444">
        <f t="shared" ca="1" si="80"/>
        <v>1445730.6034686994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1445730.6034686994</v>
      </c>
      <c r="J905" s="444">
        <f t="array" ref="J905">IFERROR(INDEX('Retirement Calculator'!J:J,MATCH('Isaac 401k'!N905,'Retirement Calculator'!A:A,0),0),0)</f>
        <v>7820.4732791855868</v>
      </c>
      <c r="K905" s="444">
        <f t="shared" ca="1" si="79"/>
        <v>5991.2922091229739</v>
      </c>
      <c r="L905" s="444">
        <f t="shared" ca="1" si="80"/>
        <v>1443901.4223986368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1443901.4223986368</v>
      </c>
      <c r="J906" s="444">
        <f t="array" ref="J906">IFERROR(INDEX('Retirement Calculator'!J:J,MATCH('Isaac 401k'!N906,'Retirement Calculator'!A:A,0),0),0)</f>
        <v>7820.4732791855868</v>
      </c>
      <c r="K906" s="444">
        <f t="shared" ca="1" si="79"/>
        <v>5983.6706213310463</v>
      </c>
      <c r="L906" s="444">
        <f t="shared" ca="1" si="80"/>
        <v>1442064.6197407823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1442064.6197407823</v>
      </c>
      <c r="J907" s="444">
        <f t="array" ref="J907">IFERROR(INDEX('Retirement Calculator'!J:J,MATCH('Isaac 401k'!N907,'Retirement Calculator'!A:A,0),0),0)</f>
        <v>7820.4732791855868</v>
      </c>
      <c r="K907" s="444">
        <f t="shared" ca="1" si="79"/>
        <v>5976.0172769233195</v>
      </c>
      <c r="L907" s="444">
        <f t="shared" ca="1" si="80"/>
        <v>1440220.1637385201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1440220.1637385201</v>
      </c>
      <c r="J908" s="444">
        <f t="array" ref="J908">IFERROR(INDEX('Retirement Calculator'!J:J,MATCH('Isaac 401k'!N908,'Retirement Calculator'!A:A,0),0),0)</f>
        <v>7820.4732791855868</v>
      </c>
      <c r="K908" s="444">
        <f t="shared" ca="1" si="79"/>
        <v>5968.3320435805608</v>
      </c>
      <c r="L908" s="444">
        <f t="shared" ca="1" si="80"/>
        <v>1438368.022502915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1438368.022502915</v>
      </c>
      <c r="J909" s="444">
        <f t="array" ref="J909">IFERROR(INDEX('Retirement Calculator'!J:J,MATCH('Isaac 401k'!N909,'Retirement Calculator'!A:A,0),0),0)</f>
        <v>7820.4732791855868</v>
      </c>
      <c r="K909" s="444">
        <f t="shared" ca="1" si="79"/>
        <v>5960.6147884322054</v>
      </c>
      <c r="L909" s="444">
        <f t="shared" ca="1" si="80"/>
        <v>1436508.1640121615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1436508.1640121615</v>
      </c>
      <c r="J910" s="444">
        <f t="array" ref="J910">IFERROR(INDEX('Retirement Calculator'!J:J,MATCH('Isaac 401k'!N910,'Retirement Calculator'!A:A,0),0),0)</f>
        <v>7820.4732791855868</v>
      </c>
      <c r="K910" s="444">
        <f t="shared" ca="1" si="79"/>
        <v>5952.8653780540662</v>
      </c>
      <c r="L910" s="444">
        <f t="shared" ca="1" si="80"/>
        <v>1434640.55611103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1434640.55611103</v>
      </c>
      <c r="J911" s="444">
        <f t="array" ref="J911">IFERROR(INDEX('Retirement Calculator'!J:J,MATCH('Isaac 401k'!N911,'Retirement Calculator'!A:A,0),0),0)</f>
        <v>7820.4732791855868</v>
      </c>
      <c r="K911" s="444">
        <f t="shared" ca="1" si="79"/>
        <v>5945.0836784660187</v>
      </c>
      <c r="L911" s="444">
        <f t="shared" ca="1" si="80"/>
        <v>1432765.1665103105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1432765.1665103105</v>
      </c>
      <c r="J912" s="444">
        <f t="array" ref="J912">IFERROR(INDEX('Retirement Calculator'!J:J,MATCH('Isaac 401k'!N912,'Retirement Calculator'!A:A,0),0),0)</f>
        <v>7820.4732791855868</v>
      </c>
      <c r="K912" s="444">
        <f t="shared" ca="1" si="79"/>
        <v>5937.2695551296874</v>
      </c>
      <c r="L912" s="444">
        <f t="shared" ca="1" si="80"/>
        <v>1430881.9627862545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1430881.9627862545</v>
      </c>
      <c r="J913" s="444">
        <f t="array" ref="J913">IFERROR(INDEX('Retirement Calculator'!J:J,MATCH('Isaac 401k'!N913,'Retirement Calculator'!A:A,0),0),0)</f>
        <v>7820.4732791855868</v>
      </c>
      <c r="K913" s="444">
        <f t="shared" ca="1" si="79"/>
        <v>5929.4228729461202</v>
      </c>
      <c r="L913" s="444">
        <f t="shared" ca="1" si="80"/>
        <v>1428990.912380015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1428990.912380015</v>
      </c>
      <c r="J914" s="444">
        <f t="array" ref="J914">IFERROR(INDEX('Retirement Calculator'!J:J,MATCH('Isaac 401k'!N914,'Retirement Calculator'!A:A,0),0),0)</f>
        <v>7820.4732791855868</v>
      </c>
      <c r="K914" s="444">
        <f t="shared" ca="1" si="79"/>
        <v>5921.5434962534555</v>
      </c>
      <c r="L914" s="444">
        <f t="shared" ca="1" si="80"/>
        <v>1427091.9825970829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1427091.9825970829</v>
      </c>
      <c r="J915" s="444">
        <f t="array" ref="J915">IFERROR(INDEX('Retirement Calculator'!J:J,MATCH('Isaac 401k'!N915,'Retirement Calculator'!A:A,0),0),0)</f>
        <v>7820.4732791855868</v>
      </c>
      <c r="K915" s="444">
        <f t="shared" ca="1" si="79"/>
        <v>5913.631288824572</v>
      </c>
      <c r="L915" s="444">
        <f t="shared" ca="1" si="80"/>
        <v>1425185.1406067219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1425185.1406067219</v>
      </c>
      <c r="J916" s="444">
        <f t="array" ref="J916">IFERROR(INDEX('Retirement Calculator'!J:J,MATCH('Isaac 401k'!N916,'Retirement Calculator'!A:A,0),0),0)</f>
        <v>7820.4732791855868</v>
      </c>
      <c r="K916" s="444">
        <f t="shared" ca="1" si="79"/>
        <v>5905.6861138647346</v>
      </c>
      <c r="L916" s="444">
        <f t="shared" ca="1" si="80"/>
        <v>1423270.3534414009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1423270.3534414009</v>
      </c>
      <c r="J917" s="444">
        <f t="array" ref="J917">IFERROR(INDEX('Retirement Calculator'!J:J,MATCH('Isaac 401k'!N917,'Retirement Calculator'!A:A,0),0),0)</f>
        <v>7820.4732791855868</v>
      </c>
      <c r="K917" s="444">
        <f t="shared" ca="1" si="79"/>
        <v>5897.7078340092303</v>
      </c>
      <c r="L917" s="444">
        <f t="shared" ca="1" si="80"/>
        <v>1421347.5879962246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1421347.5879962246</v>
      </c>
      <c r="J918" s="444">
        <f t="array" ref="J918">IFERROR(INDEX('Retirement Calculator'!J:J,MATCH('Isaac 401k'!N918,'Retirement Calculator'!A:A,0),0),0)</f>
        <v>7820.4732791855868</v>
      </c>
      <c r="K918" s="444">
        <f t="shared" ca="1" si="79"/>
        <v>5889.6963113209958</v>
      </c>
      <c r="L918" s="444">
        <f t="shared" ca="1" si="80"/>
        <v>1419416.8110283602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1419416.8110283602</v>
      </c>
      <c r="J919" s="444">
        <f t="array" ref="J919">IFERROR(INDEX('Retirement Calculator'!J:J,MATCH('Isaac 401k'!N919,'Retirement Calculator'!A:A,0),0),0)</f>
        <v>7820.4732791855868</v>
      </c>
      <c r="K919" s="444">
        <f t="shared" ca="1" si="79"/>
        <v>5881.6514072882273</v>
      </c>
      <c r="L919" s="444">
        <f t="shared" ca="1" si="80"/>
        <v>1417477.9891564627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1417477.9891564627</v>
      </c>
      <c r="J920" s="444">
        <f t="array" ref="J920">IFERROR(INDEX('Retirement Calculator'!J:J,MATCH('Isaac 401k'!N920,'Retirement Calculator'!A:A,0),0),0)</f>
        <v>7820.4732791855868</v>
      </c>
      <c r="K920" s="444">
        <f t="shared" ca="1" si="79"/>
        <v>5873.5729828219883</v>
      </c>
      <c r="L920" s="444">
        <f t="shared" ca="1" si="80"/>
        <v>1415531.0888600992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1415531.0888600992</v>
      </c>
      <c r="J921" s="444">
        <f t="array" ref="J921">IFERROR(INDEX('Retirement Calculator'!J:J,MATCH('Isaac 401k'!N921,'Retirement Calculator'!A:A,0),0),0)</f>
        <v>7820.4732791855868</v>
      </c>
      <c r="K921" s="444">
        <f t="shared" ca="1" si="79"/>
        <v>5865.4608982538066</v>
      </c>
      <c r="L921" s="444">
        <f t="shared" ca="1" si="80"/>
        <v>1413576.0764791674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1413576.0764791674</v>
      </c>
      <c r="J922" s="444">
        <f t="array" ref="J922">IFERROR(INDEX('Retirement Calculator'!J:J,MATCH('Isaac 401k'!N922,'Retirement Calculator'!A:A,0),0),0)</f>
        <v>7820.4732791855868</v>
      </c>
      <c r="K922" s="444">
        <f t="shared" ca="1" si="79"/>
        <v>5857.3150133332574</v>
      </c>
      <c r="L922" s="444">
        <f t="shared" ca="1" si="80"/>
        <v>1411612.9182133151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1411612.9182133151</v>
      </c>
      <c r="J923" s="444">
        <f t="array" ref="J923">IFERROR(INDEX('Retirement Calculator'!J:J,MATCH('Isaac 401k'!N923,'Retirement Calculator'!A:A,0),0),0)</f>
        <v>7820.4732791855868</v>
      </c>
      <c r="K923" s="444">
        <f t="shared" ca="1" si="79"/>
        <v>5849.1351872255391</v>
      </c>
      <c r="L923" s="444">
        <f t="shared" ca="1" si="80"/>
        <v>1409641.5801213551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1409641.5801213551</v>
      </c>
      <c r="J924" s="444">
        <f t="array" ref="J924">IFERROR(INDEX('Retirement Calculator'!J:J,MATCH('Isaac 401k'!N924,'Retirement Calculator'!A:A,0),0),0)</f>
        <v>7820.4732791855868</v>
      </c>
      <c r="K924" s="444">
        <f t="shared" ca="1" si="79"/>
        <v>5840.9212785090394</v>
      </c>
      <c r="L924" s="444">
        <f t="shared" ca="1" si="80"/>
        <v>1407662.0281206786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1407662.0281206786</v>
      </c>
      <c r="J925" s="444">
        <f t="array" ref="J925">IFERROR(INDEX('Retirement Calculator'!J:J,MATCH('Isaac 401k'!N925,'Retirement Calculator'!A:A,0),0),0)</f>
        <v>7820.4732791855868</v>
      </c>
      <c r="K925" s="444">
        <f t="shared" ca="1" si="79"/>
        <v>5832.6731451728874</v>
      </c>
      <c r="L925" s="444">
        <f t="shared" ca="1" si="80"/>
        <v>1405674.2279866659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1405674.2279866659</v>
      </c>
      <c r="J926" s="444">
        <f t="array" ref="J926">IFERROR(INDEX('Retirement Calculator'!J:J,MATCH('Isaac 401k'!N926,'Retirement Calculator'!A:A,0),0),0)</f>
        <v>7820.4732791855868</v>
      </c>
      <c r="K926" s="444">
        <f t="shared" ca="1" si="79"/>
        <v>5824.3906446145011</v>
      </c>
      <c r="L926" s="444">
        <f t="shared" ca="1" si="80"/>
        <v>1403678.1453520949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1403678.1453520949</v>
      </c>
      <c r="J927" s="444">
        <f t="array" ref="J927">IFERROR(INDEX('Retirement Calculator'!J:J,MATCH('Isaac 401k'!N927,'Retirement Calculator'!A:A,0),0),0)</f>
        <v>7820.4732791855868</v>
      </c>
      <c r="K927" s="444">
        <f t="shared" ca="1" si="79"/>
        <v>5816.0736336371219</v>
      </c>
      <c r="L927" s="444">
        <f t="shared" ca="1" si="80"/>
        <v>1401673.7457065464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1401673.7457065464</v>
      </c>
      <c r="J928" s="444">
        <f t="array" ref="J928">IFERROR(INDEX('Retirement Calculator'!J:J,MATCH('Isaac 401k'!N928,'Retirement Calculator'!A:A,0),0),0)</f>
        <v>7820.4732791855868</v>
      </c>
      <c r="K928" s="444">
        <f t="shared" ca="1" si="79"/>
        <v>5807.7219684473366</v>
      </c>
      <c r="L928" s="444">
        <f t="shared" ca="1" si="80"/>
        <v>1399660.9943958081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1399660.9943958081</v>
      </c>
      <c r="J929" s="444">
        <f t="array" ref="J929">IFERROR(INDEX('Retirement Calculator'!J:J,MATCH('Isaac 401k'!N929,'Retirement Calculator'!A:A,0),0),0)</f>
        <v>7820.4732791855868</v>
      </c>
      <c r="K929" s="444">
        <f t="shared" ca="1" si="79"/>
        <v>5799.335504652594</v>
      </c>
      <c r="L929" s="444">
        <f t="shared" ca="1" si="80"/>
        <v>1397639.8566212752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1397639.8566212752</v>
      </c>
      <c r="J930" s="444">
        <f t="array" ref="J930">IFERROR(INDEX('Retirement Calculator'!J:J,MATCH('Isaac 401k'!N930,'Retirement Calculator'!A:A,0),0),0)</f>
        <v>7820.4732791855868</v>
      </c>
      <c r="K930" s="444">
        <f t="shared" ca="1" si="79"/>
        <v>5790.9140972587065</v>
      </c>
      <c r="L930" s="444">
        <f t="shared" ca="1" si="80"/>
        <v>1395610.2974393484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1395610.2974393484</v>
      </c>
      <c r="J931" s="444">
        <f t="array" ref="J931">IFERROR(INDEX('Retirement Calculator'!J:J,MATCH('Isaac 401k'!N931,'Retirement Calculator'!A:A,0),0),0)</f>
        <v>7820.4732791855868</v>
      </c>
      <c r="K931" s="444">
        <f t="shared" ca="1" si="79"/>
        <v>5782.4576006673451</v>
      </c>
      <c r="L931" s="444">
        <f t="shared" ca="1" si="80"/>
        <v>1393572.2817608302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1393572.2817608302</v>
      </c>
      <c r="J932" s="444">
        <f t="array" ref="J932">IFERROR(INDEX('Retirement Calculator'!J:J,MATCH('Isaac 401k'!N932,'Retirement Calculator'!A:A,0),0),0)</f>
        <v>7820.4732791855868</v>
      </c>
      <c r="K932" s="444">
        <f t="shared" ca="1" si="79"/>
        <v>5773.9658686735193</v>
      </c>
      <c r="L932" s="444">
        <f t="shared" ca="1" si="80"/>
        <v>1391525.7743503181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1391525.7743503181</v>
      </c>
      <c r="J933" s="444">
        <f t="array" ref="J933">IFERROR(INDEX('Retirement Calculator'!J:J,MATCH('Isaac 401k'!N933,'Retirement Calculator'!A:A,0),0),0)</f>
        <v>7820.4732791855868</v>
      </c>
      <c r="K933" s="444">
        <f t="shared" ca="1" si="79"/>
        <v>5765.4387544630517</v>
      </c>
      <c r="L933" s="444">
        <f t="shared" ca="1" si="80"/>
        <v>1389470.7398255956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1389470.7398255956</v>
      </c>
      <c r="J934" s="444">
        <f t="array" ref="J934">IFERROR(INDEX('Retirement Calculator'!J:J,MATCH('Isaac 401k'!N934,'Retirement Calculator'!A:A,0),0),0)</f>
        <v>7820.4732791855868</v>
      </c>
      <c r="K934" s="444">
        <f t="shared" ca="1" si="79"/>
        <v>5756.8761106100419</v>
      </c>
      <c r="L934" s="444">
        <f t="shared" ca="1" si="80"/>
        <v>1387407.1426570201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1387407.1426570201</v>
      </c>
      <c r="J935" s="444">
        <f t="array" ref="J935">IFERROR(INDEX('Retirement Calculator'!J:J,MATCH('Isaac 401k'!N935,'Retirement Calculator'!A:A,0),0),0)</f>
        <v>7820.4732791855868</v>
      </c>
      <c r="K935" s="444">
        <f t="shared" ca="1" si="79"/>
        <v>5748.2777890743109</v>
      </c>
      <c r="L935" s="444">
        <f t="shared" ca="1" si="80"/>
        <v>1385334.9471669088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1385334.9471669088</v>
      </c>
      <c r="J936" s="444">
        <f t="array" ref="J936">IFERROR(INDEX('Retirement Calculator'!J:J,MATCH('Isaac 401k'!N936,'Retirement Calculator'!A:A,0),0),0)</f>
        <v>7820.4732791855868</v>
      </c>
      <c r="K936" s="444">
        <f t="shared" ca="1" si="79"/>
        <v>5739.6436411988461</v>
      </c>
      <c r="L936" s="444">
        <f t="shared" ca="1" si="80"/>
        <v>1383254.1175289219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1383254.1175289219</v>
      </c>
      <c r="J937" s="444">
        <f t="array" ref="J937">IFERROR(INDEX('Retirement Calculator'!J:J,MATCH('Isaac 401k'!N937,'Retirement Calculator'!A:A,0),0),0)</f>
        <v>7820.4732791855868</v>
      </c>
      <c r="K937" s="444">
        <f t="shared" ca="1" si="79"/>
        <v>5730.9735177072344</v>
      </c>
      <c r="L937" s="444">
        <f t="shared" ca="1" si="80"/>
        <v>1381164.6177674436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1381164.6177674436</v>
      </c>
      <c r="J938" s="444">
        <f t="array" ref="J938">IFERROR(INDEX('Retirement Calculator'!J:J,MATCH('Isaac 401k'!N938,'Retirement Calculator'!A:A,0),0),0)</f>
        <v>7820.4732791855868</v>
      </c>
      <c r="K938" s="444">
        <f t="shared" ca="1" si="79"/>
        <v>5722.2672687010754</v>
      </c>
      <c r="L938" s="444">
        <f t="shared" ca="1" si="80"/>
        <v>1379066.411756959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1379066.411756959</v>
      </c>
      <c r="J939" s="444">
        <f t="array" ref="J939">IFERROR(INDEX('Retirement Calculator'!J:J,MATCH('Isaac 401k'!N939,'Retirement Calculator'!A:A,0),0),0)</f>
        <v>7820.4732791855868</v>
      </c>
      <c r="K939" s="444">
        <f t="shared" ca="1" si="79"/>
        <v>5713.5247436573891</v>
      </c>
      <c r="L939" s="444">
        <f t="shared" ca="1" si="80"/>
        <v>1376959.4632214308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1376959.4632214308</v>
      </c>
      <c r="J940" s="444">
        <f t="array" ref="J940">IFERROR(INDEX('Retirement Calculator'!J:J,MATCH('Isaac 401k'!N940,'Retirement Calculator'!A:A,0),0),0)</f>
        <v>7820.4732791855868</v>
      </c>
      <c r="K940" s="444">
        <f t="shared" ca="1" si="79"/>
        <v>5704.7457914260212</v>
      </c>
      <c r="L940" s="444">
        <f t="shared" ca="1" si="80"/>
        <v>1374843.7357336711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1374843.7357336711</v>
      </c>
      <c r="J941" s="444">
        <f t="array" ref="J941">IFERROR(INDEX('Retirement Calculator'!J:J,MATCH('Isaac 401k'!N941,'Retirement Calculator'!A:A,0),0),0)</f>
        <v>7820.4732791855868</v>
      </c>
      <c r="K941" s="444">
        <f t="shared" ca="1" si="79"/>
        <v>5695.9302602270227</v>
      </c>
      <c r="L941" s="444">
        <f t="shared" ca="1" si="80"/>
        <v>1372719.1927147126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1372719.1927147126</v>
      </c>
      <c r="J942" s="444">
        <f t="array" ref="J942">IFERROR(INDEX('Retirement Calculator'!J:J,MATCH('Isaac 401k'!N942,'Retirement Calculator'!A:A,0),0),0)</f>
        <v>7820.4732791855868</v>
      </c>
      <c r="K942" s="444">
        <f t="shared" ca="1" si="79"/>
        <v>5687.0779976480289</v>
      </c>
      <c r="L942" s="444">
        <f t="shared" ca="1" si="80"/>
        <v>1370585.7974331749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1370585.7974331749</v>
      </c>
      <c r="J943" s="444">
        <f t="array" ref="J943">IFERROR(INDEX('Retirement Calculator'!J:J,MATCH('Isaac 401k'!N943,'Retirement Calculator'!A:A,0),0),0)</f>
        <v>7820.4732791855868</v>
      </c>
      <c r="K943" s="444">
        <f t="shared" ca="1" si="79"/>
        <v>5678.1888506416217</v>
      </c>
      <c r="L943" s="444">
        <f t="shared" ca="1" si="80"/>
        <v>1368443.513004631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1368443.513004631</v>
      </c>
      <c r="J944" s="444">
        <f t="array" ref="J944">IFERROR(INDEX('Retirement Calculator'!J:J,MATCH('Isaac 401k'!N944,'Retirement Calculator'!A:A,0),0),0)</f>
        <v>7820.4732791855868</v>
      </c>
      <c r="K944" s="444">
        <f t="shared" ca="1" si="79"/>
        <v>5669.2626655226895</v>
      </c>
      <c r="L944" s="444">
        <f t="shared" ca="1" si="80"/>
        <v>1366292.3023909682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1366292.3023909682</v>
      </c>
      <c r="J945" s="444">
        <f t="array" ref="J945">IFERROR(INDEX('Retirement Calculator'!J:J,MATCH('Isaac 401k'!N945,'Retirement Calculator'!A:A,0),0),0)</f>
        <v>7820.4732791855868</v>
      </c>
      <c r="K945" s="444">
        <f t="shared" ca="1" si="79"/>
        <v>5660.2992879657604</v>
      </c>
      <c r="L945" s="444">
        <f t="shared" ca="1" si="80"/>
        <v>1364132.1283997484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1364132.1283997484</v>
      </c>
      <c r="J946" s="444">
        <f t="array" ref="J946">IFERROR(INDEX('Retirement Calculator'!J:J,MATCH('Isaac 401k'!N946,'Retirement Calculator'!A:A,0),0),0)</f>
        <v>7820.4732791855868</v>
      </c>
      <c r="K946" s="444">
        <f t="shared" ca="1" si="79"/>
        <v>5651.298563002345</v>
      </c>
      <c r="L946" s="444">
        <f t="shared" ca="1" si="80"/>
        <v>1361962.9536835651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1361962.9536835651</v>
      </c>
      <c r="J947" s="444">
        <f t="array" ref="J947">IFERROR(INDEX('Retirement Calculator'!J:J,MATCH('Isaac 401k'!N947,'Retirement Calculator'!A:A,0),0),0)</f>
        <v>7820.4732791855868</v>
      </c>
      <c r="K947" s="444">
        <f t="shared" ca="1" si="79"/>
        <v>5642.260335018248</v>
      </c>
      <c r="L947" s="444">
        <f t="shared" ca="1" si="80"/>
        <v>1359784.7407393977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1359784.7407393977</v>
      </c>
      <c r="J948" s="444">
        <f t="array" ref="J948">IFERROR(INDEX('Retirement Calculator'!J:J,MATCH('Isaac 401k'!N948,'Retirement Calculator'!A:A,0),0),0)</f>
        <v>7820.4732791855868</v>
      </c>
      <c r="K948" s="444">
        <f t="shared" ca="1" si="79"/>
        <v>5633.1844477508839</v>
      </c>
      <c r="L948" s="444">
        <f t="shared" ca="1" si="80"/>
        <v>1357597.451907963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1357597.451907963</v>
      </c>
      <c r="J949" s="444">
        <f t="array" ref="J949">IFERROR(INDEX('Retirement Calculator'!J:J,MATCH('Isaac 401k'!N949,'Retirement Calculator'!A:A,0),0),0)</f>
        <v>7820.4732791855868</v>
      </c>
      <c r="K949" s="444">
        <f t="shared" ca="1" si="79"/>
        <v>5624.0707442865723</v>
      </c>
      <c r="L949" s="444">
        <f t="shared" ca="1" si="80"/>
        <v>1355401.049373064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1355401.049373064</v>
      </c>
      <c r="J950" s="444">
        <f t="array" ref="J950">IFERROR(INDEX('Retirement Calculator'!J:J,MATCH('Isaac 401k'!N950,'Retirement Calculator'!A:A,0),0),0)</f>
        <v>7820.4732791855868</v>
      </c>
      <c r="K950" s="444">
        <f t="shared" ca="1" si="79"/>
        <v>5614.9190670578264</v>
      </c>
      <c r="L950" s="444">
        <f t="shared" ca="1" si="80"/>
        <v>1353195.4951609361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1353195.4951609361</v>
      </c>
      <c r="J951" s="444">
        <f t="array" ref="J951">IFERROR(INDEX('Retirement Calculator'!J:J,MATCH('Isaac 401k'!N951,'Retirement Calculator'!A:A,0),0),0)</f>
        <v>7820.4732791855868</v>
      </c>
      <c r="K951" s="444">
        <f t="shared" ca="1" si="79"/>
        <v>5605.7292578406268</v>
      </c>
      <c r="L951" s="444">
        <f t="shared" ca="1" si="80"/>
        <v>1350980.7511395912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1350980.7511395912</v>
      </c>
      <c r="J952" s="444">
        <f t="array" ref="J952">IFERROR(INDEX('Retirement Calculator'!J:J,MATCH('Isaac 401k'!N952,'Retirement Calculator'!A:A,0),0),0)</f>
        <v>7820.4732791855868</v>
      </c>
      <c r="K952" s="444">
        <f t="shared" ca="1" si="79"/>
        <v>5596.5011577516898</v>
      </c>
      <c r="L952" s="444">
        <f t="shared" ca="1" si="80"/>
        <v>1348756.7790181574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1348756.7790181574</v>
      </c>
      <c r="J953" s="444">
        <f t="array" ref="J953">IFERROR(INDEX('Retirement Calculator'!J:J,MATCH('Isaac 401k'!N953,'Retirement Calculator'!A:A,0),0),0)</f>
        <v>7820.4732791855868</v>
      </c>
      <c r="K953" s="444">
        <f t="shared" ca="1" si="79"/>
        <v>5587.2346072457158</v>
      </c>
      <c r="L953" s="444">
        <f t="shared" ca="1" si="80"/>
        <v>1346523.5403462176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1346523.5403462176</v>
      </c>
      <c r="J954" s="444">
        <f t="array" ref="J954">IFERROR(INDEX('Retirement Calculator'!J:J,MATCH('Isaac 401k'!N954,'Retirement Calculator'!A:A,0),0),0)</f>
        <v>7820.4732791855868</v>
      </c>
      <c r="K954" s="444">
        <f t="shared" ca="1" si="79"/>
        <v>5577.9294461126328</v>
      </c>
      <c r="L954" s="444">
        <f t="shared" ca="1" si="80"/>
        <v>1344280.9965131446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1344280.9965131446</v>
      </c>
      <c r="J955" s="444">
        <f t="array" ref="J955">IFERROR(INDEX('Retirement Calculator'!J:J,MATCH('Isaac 401k'!N955,'Retirement Calculator'!A:A,0),0),0)</f>
        <v>7820.4732791855868</v>
      </c>
      <c r="K955" s="444">
        <f t="shared" ca="1" si="79"/>
        <v>5568.585513474829</v>
      </c>
      <c r="L955" s="444">
        <f t="shared" ca="1" si="80"/>
        <v>1342029.1087474339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1342029.1087474339</v>
      </c>
      <c r="J956" s="444">
        <f t="array" ref="J956">IFERROR(INDEX('Retirement Calculator'!J:J,MATCH('Isaac 401k'!N956,'Retirement Calculator'!A:A,0),0),0)</f>
        <v>7820.4732791855868</v>
      </c>
      <c r="K956" s="444">
        <f t="shared" ca="1" si="79"/>
        <v>5559.2026477843674</v>
      </c>
      <c r="L956" s="444">
        <f t="shared" ca="1" si="80"/>
        <v>1339767.8381160325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1339767.8381160325</v>
      </c>
      <c r="J957" s="444">
        <f t="array" ref="J957">IFERROR(INDEX('Retirement Calculator'!J:J,MATCH('Isaac 401k'!N957,'Retirement Calculator'!A:A,0),0),0)</f>
        <v>7820.4732791855868</v>
      </c>
      <c r="K957" s="444">
        <f t="shared" ca="1" si="79"/>
        <v>5549.7806868201951</v>
      </c>
      <c r="L957" s="444">
        <f t="shared" ca="1" si="80"/>
        <v>1337497.1455236671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1337497.1455236671</v>
      </c>
      <c r="J958" s="444">
        <f t="array" ref="J958">IFERROR(INDEX('Retirement Calculator'!J:J,MATCH('Isaac 401k'!N958,'Retirement Calculator'!A:A,0),0),0)</f>
        <v>7820.4732791855868</v>
      </c>
      <c r="K958" s="444">
        <f t="shared" ca="1" si="79"/>
        <v>5540.31946768534</v>
      </c>
      <c r="L958" s="444">
        <f t="shared" ca="1" si="80"/>
        <v>1335216.9917121669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1335216.9917121669</v>
      </c>
      <c r="J959" s="444">
        <f t="array" ref="J959">IFERROR(INDEX('Retirement Calculator'!J:J,MATCH('Isaac 401k'!N959,'Retirement Calculator'!A:A,0),0),0)</f>
        <v>7820.4732791855868</v>
      </c>
      <c r="K959" s="444">
        <f t="shared" ca="1" si="79"/>
        <v>5530.8188268040885</v>
      </c>
      <c r="L959" s="444">
        <f t="shared" ca="1" si="80"/>
        <v>1332927.3372597855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1332927.3372597855</v>
      </c>
      <c r="J960" s="444">
        <f t="array" ref="J960">IFERROR(INDEX('Retirement Calculator'!J:J,MATCH('Isaac 401k'!N960,'Retirement Calculator'!A:A,0),0),0)</f>
        <v>7820.4732791855868</v>
      </c>
      <c r="K960" s="444">
        <f t="shared" ca="1" si="79"/>
        <v>5521.2785999191665</v>
      </c>
      <c r="L960" s="444">
        <f t="shared" ca="1" si="80"/>
        <v>1330628.142580519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1330628.142580519</v>
      </c>
      <c r="J961" s="444">
        <f t="array" ref="J961">IFERROR(INDEX('Retirement Calculator'!J:J,MATCH('Isaac 401k'!N961,'Retirement Calculator'!A:A,0),0),0)</f>
        <v>7820.4732791855868</v>
      </c>
      <c r="K961" s="444">
        <f t="shared" ca="1" si="79"/>
        <v>5511.6986220888894</v>
      </c>
      <c r="L961" s="444">
        <f t="shared" ca="1" si="80"/>
        <v>1328319.3679234223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1328319.3679234223</v>
      </c>
      <c r="J962" s="444">
        <f t="array" ref="J962">IFERROR(INDEX('Retirement Calculator'!J:J,MATCH('Isaac 401k'!N962,'Retirement Calculator'!A:A,0),0),0)</f>
        <v>7820.4732791855868</v>
      </c>
      <c r="K962" s="444">
        <f t="shared" ca="1" si="79"/>
        <v>5502.0787276843193</v>
      </c>
      <c r="L962" s="444">
        <f t="shared" ca="1" si="80"/>
        <v>1326000.9733719209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1326000.9733719209</v>
      </c>
      <c r="J963" s="444">
        <f t="array" ref="J963">IFERROR(INDEX('Retirement Calculator'!J:J,MATCH('Isaac 401k'!N963,'Retirement Calculator'!A:A,0),0),0)</f>
        <v>7820.4732791855868</v>
      </c>
      <c r="K963" s="444">
        <f t="shared" ca="1" si="79"/>
        <v>5492.4187503863968</v>
      </c>
      <c r="L963" s="444">
        <f t="shared" ca="1" si="80"/>
        <v>1323672.9188431217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1323672.9188431217</v>
      </c>
      <c r="J964" s="444">
        <f t="array" ref="J964">IFERROR(INDEX('Retirement Calculator'!J:J,MATCH('Isaac 401k'!N964,'Retirement Calculator'!A:A,0),0),0)</f>
        <v>7820.4732791855868</v>
      </c>
      <c r="K964" s="444">
        <f t="shared" ca="1" si="79"/>
        <v>5482.7185231830672</v>
      </c>
      <c r="L964" s="444">
        <f t="shared" ca="1" si="80"/>
        <v>1321335.1640871193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1321335.1640871193</v>
      </c>
      <c r="J965" s="444">
        <f t="array" ref="J965">IFERROR(INDEX('Retirement Calculator'!J:J,MATCH('Isaac 401k'!N965,'Retirement Calculator'!A:A,0),0),0)</f>
        <v>7820.4732791855868</v>
      </c>
      <c r="K965" s="444">
        <f t="shared" ca="1" si="79"/>
        <v>5472.9778783663905</v>
      </c>
      <c r="L965" s="444">
        <f t="shared" ca="1" si="80"/>
        <v>1318987.6686863001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1318987.6686863001</v>
      </c>
      <c r="J966" s="444">
        <f t="array" ref="J966">IFERROR(INDEX('Retirement Calculator'!J:J,MATCH('Isaac 401k'!N966,'Retirement Calculator'!A:A,0),0),0)</f>
        <v>7820.4732791855868</v>
      </c>
      <c r="K966" s="444">
        <f t="shared" ca="1" si="79"/>
        <v>5463.1966475296431</v>
      </c>
      <c r="L966" s="444">
        <f t="shared" ca="1" si="80"/>
        <v>1316630.3920546442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1316630.3920546442</v>
      </c>
      <c r="J967" s="444">
        <f t="array" ref="J967">IFERROR(INDEX('Retirement Calculator'!J:J,MATCH('Isaac 401k'!N967,'Retirement Calculator'!A:A,0),0),0)</f>
        <v>7820.4732791855868</v>
      </c>
      <c r="K967" s="444">
        <f t="shared" ca="1" si="79"/>
        <v>5453.3746615644104</v>
      </c>
      <c r="L967" s="444">
        <f t="shared" ca="1" si="80"/>
        <v>1314263.2934370229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1314263.2934370229</v>
      </c>
      <c r="J968" s="444">
        <f t="array" ref="J968">IFERROR(INDEX('Retirement Calculator'!J:J,MATCH('Isaac 401k'!N968,'Retirement Calculator'!A:A,0),0),0)</f>
        <v>7820.4732791855868</v>
      </c>
      <c r="K968" s="444">
        <f t="shared" ca="1" si="79"/>
        <v>5443.5117506576553</v>
      </c>
      <c r="L968" s="444">
        <f t="shared" ca="1" si="80"/>
        <v>1311886.3319084949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1311886.3319084949</v>
      </c>
      <c r="J969" s="444">
        <f t="array" ref="J969">IFERROR(INDEX('Retirement Calculator'!J:J,MATCH('Isaac 401k'!N969,'Retirement Calculator'!A:A,0),0),0)</f>
        <v>7820.4732791855868</v>
      </c>
      <c r="K969" s="444">
        <f t="shared" ca="1" si="79"/>
        <v>5433.607744288789</v>
      </c>
      <c r="L969" s="444">
        <f t="shared" ca="1" si="80"/>
        <v>1309499.4663735982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1309499.4663735982</v>
      </c>
      <c r="J970" s="444">
        <f t="array" ref="J970">IFERROR(INDEX('Retirement Calculator'!J:J,MATCH('Isaac 401k'!N970,'Retirement Calculator'!A:A,0),0),0)</f>
        <v>7820.4732791855868</v>
      </c>
      <c r="K970" s="444">
        <f t="shared" ca="1" si="79"/>
        <v>5423.6624712267194</v>
      </c>
      <c r="L970" s="444">
        <f t="shared" ca="1" si="80"/>
        <v>1307102.6555656393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1307102.6555656393</v>
      </c>
      <c r="J971" s="444">
        <f t="array" ref="J971">IFERROR(INDEX('Retirement Calculator'!J:J,MATCH('Isaac 401k'!N971,'Retirement Calculator'!A:A,0),0),0)</f>
        <v>7820.4732791855868</v>
      </c>
      <c r="K971" s="444">
        <f t="shared" ca="1" si="79"/>
        <v>5413.67575952689</v>
      </c>
      <c r="L971" s="444">
        <f t="shared" ca="1" si="80"/>
        <v>1304695.8580459806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1304695.8580459806</v>
      </c>
      <c r="J972" s="444">
        <f t="array" ref="J972">IFERROR(INDEX('Retirement Calculator'!J:J,MATCH('Isaac 401k'!N972,'Retirement Calculator'!A:A,0),0),0)</f>
        <v>7820.4732791855868</v>
      </c>
      <c r="K972" s="444">
        <f t="shared" ca="1" si="79"/>
        <v>5403.647436528312</v>
      </c>
      <c r="L972" s="444">
        <f t="shared" ca="1" si="80"/>
        <v>1302279.0322033232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1302279.0322033232</v>
      </c>
      <c r="J973" s="444">
        <f t="array" ref="J973">IFERROR(INDEX('Retirement Calculator'!J:J,MATCH('Isaac 401k'!N973,'Retirement Calculator'!A:A,0),0),0)</f>
        <v>7820.4732791855868</v>
      </c>
      <c r="K973" s="444">
        <f t="shared" ca="1" si="79"/>
        <v>5393.5773288505734</v>
      </c>
      <c r="L973" s="444">
        <f t="shared" ca="1" si="80"/>
        <v>1299852.1362529881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1299852.1362529881</v>
      </c>
      <c r="J974" s="444">
        <f t="array" ref="J974">IFERROR(INDEX('Retirement Calculator'!J:J,MATCH('Isaac 401k'!N974,'Retirement Calculator'!A:A,0),0),0)</f>
        <v>7820.4732791855868</v>
      </c>
      <c r="K974" s="444">
        <f t="shared" ca="1" si="79"/>
        <v>5383.4652623908441</v>
      </c>
      <c r="L974" s="444">
        <f t="shared" ca="1" si="80"/>
        <v>1297415.1282361934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1297415.1282361934</v>
      </c>
      <c r="J975" s="444">
        <f t="array" ref="J975">IFERROR(INDEX('Retirement Calculator'!J:J,MATCH('Isaac 401k'!N975,'Retirement Calculator'!A:A,0),0),0)</f>
        <v>7820.4732791855868</v>
      </c>
      <c r="K975" s="444">
        <f t="shared" ca="1" si="79"/>
        <v>5373.3110623208659</v>
      </c>
      <c r="L975" s="444">
        <f t="shared" ca="1" si="80"/>
        <v>1294967.9660193287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1294967.9660193287</v>
      </c>
      <c r="J976" s="444">
        <f t="array" ref="J976">IFERROR(INDEX('Retirement Calculator'!J:J,MATCH('Isaac 401k'!N976,'Retirement Calculator'!A:A,0),0),0)</f>
        <v>7820.4732791855868</v>
      </c>
      <c r="K976" s="444">
        <f t="shared" ca="1" si="79"/>
        <v>5363.1145530839294</v>
      </c>
      <c r="L976" s="444">
        <f t="shared" ca="1" si="80"/>
        <v>1292510.607293227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1292510.607293227</v>
      </c>
      <c r="J977" s="444">
        <f t="array" ref="J977">IFERROR(INDEX('Retirement Calculator'!J:J,MATCH('Isaac 401k'!N977,'Retirement Calculator'!A:A,0),0),0)</f>
        <v>7820.4732791855868</v>
      </c>
      <c r="K977" s="444">
        <f t="shared" ca="1" si="79"/>
        <v>5352.8755583918391</v>
      </c>
      <c r="L977" s="444">
        <f t="shared" ca="1" si="80"/>
        <v>1290043.0095724333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1290043.0095724333</v>
      </c>
      <c r="J978" s="444">
        <f t="array" ref="J978">IFERROR(INDEX('Retirement Calculator'!J:J,MATCH('Isaac 401k'!N978,'Retirement Calculator'!A:A,0),0),0)</f>
        <v>7820.4732791855868</v>
      </c>
      <c r="K978" s="444">
        <f t="shared" ca="1" si="79"/>
        <v>5342.5939012218651</v>
      </c>
      <c r="L978" s="444">
        <f t="shared" ca="1" si="80"/>
        <v>1287565.1301944696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1287565.1301944696</v>
      </c>
      <c r="J979" s="444">
        <f t="array" ref="J979">IFERROR(INDEX('Retirement Calculator'!J:J,MATCH('Isaac 401k'!N979,'Retirement Calculator'!A:A,0),0),0)</f>
        <v>7820.4732791855868</v>
      </c>
      <c r="K979" s="444">
        <f t="shared" ca="1" si="79"/>
        <v>5332.2694038136833</v>
      </c>
      <c r="L979" s="444">
        <f t="shared" ca="1" si="80"/>
        <v>1285076.9263190976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1285076.9263190976</v>
      </c>
      <c r="J980" s="444">
        <f t="array" ref="J980">IFERROR(INDEX('Retirement Calculator'!J:J,MATCH('Isaac 401k'!N980,'Retirement Calculator'!A:A,0),0),0)</f>
        <v>7820.4732791855868</v>
      </c>
      <c r="K980" s="444">
        <f t="shared" ca="1" si="79"/>
        <v>5321.9018876663004</v>
      </c>
      <c r="L980" s="444">
        <f t="shared" ca="1" si="80"/>
        <v>1282578.3549275782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1282578.3549275782</v>
      </c>
      <c r="J981" s="444">
        <f t="array" ref="J981">IFERROR(INDEX('Retirement Calculator'!J:J,MATCH('Isaac 401k'!N981,'Retirement Calculator'!A:A,0),0),0)</f>
        <v>7820.4732791855868</v>
      </c>
      <c r="K981" s="444">
        <f t="shared" ca="1" si="79"/>
        <v>5311.4911735349697</v>
      </c>
      <c r="L981" s="444">
        <f t="shared" ca="1" si="80"/>
        <v>1280069.3728219275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1280069.3728219275</v>
      </c>
      <c r="J982" s="444">
        <f t="array" ref="J982">IFERROR(INDEX('Retirement Calculator'!J:J,MATCH('Isaac 401k'!N982,'Retirement Calculator'!A:A,0),0),0)</f>
        <v>7820.4732791855868</v>
      </c>
      <c r="K982" s="444">
        <f t="shared" ca="1" si="79"/>
        <v>5301.0370814280914</v>
      </c>
      <c r="L982" s="444">
        <f t="shared" ca="1" si="80"/>
        <v>1277549.93662417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1277549.93662417</v>
      </c>
      <c r="J983" s="444">
        <f t="array" ref="J983">IFERROR(INDEX('Retirement Calculator'!J:J,MATCH('Isaac 401k'!N983,'Retirement Calculator'!A:A,0),0),0)</f>
        <v>7820.4732791855868</v>
      </c>
      <c r="K983" s="444">
        <f t="shared" ca="1" si="79"/>
        <v>5290.5394306041017</v>
      </c>
      <c r="L983" s="444">
        <f t="shared" ca="1" si="80"/>
        <v>1275020.0027755885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1275020.0027755885</v>
      </c>
      <c r="J984" s="444">
        <f t="array" ref="J984">IFERROR(INDEX('Retirement Calculator'!J:J,MATCH('Isaac 401k'!N984,'Retirement Calculator'!A:A,0),0),0)</f>
        <v>7820.4732791855868</v>
      </c>
      <c r="K984" s="444">
        <f t="shared" ca="1" si="79"/>
        <v>5279.9980395683451</v>
      </c>
      <c r="L984" s="444">
        <f t="shared" ca="1" si="80"/>
        <v>1272479.5275359713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1272479.5275359713</v>
      </c>
      <c r="J985" s="444">
        <f t="array" ref="J985">IFERROR(INDEX('Retirement Calculator'!J:J,MATCH('Isaac 401k'!N985,'Retirement Calculator'!A:A,0),0),0)</f>
        <v>7820.4732791855868</v>
      </c>
      <c r="K985" s="444">
        <f t="shared" ca="1" si="79"/>
        <v>5269.4127260699406</v>
      </c>
      <c r="L985" s="444">
        <f t="shared" ca="1" si="80"/>
        <v>1269928.4669828557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1269928.4669828557</v>
      </c>
      <c r="J986" s="444">
        <f t="array" ref="J986">IFERROR(INDEX('Retirement Calculator'!J:J,MATCH('Isaac 401k'!N986,'Retirement Calculator'!A:A,0),0),0)</f>
        <v>7820.4732791855868</v>
      </c>
      <c r="K986" s="444">
        <f t="shared" ca="1" si="79"/>
        <v>5258.7833070986253</v>
      </c>
      <c r="L986" s="444">
        <f t="shared" ca="1" si="80"/>
        <v>1267366.7770107687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1267366.7770107687</v>
      </c>
      <c r="J987" s="444">
        <f t="array" ref="J987">IFERROR(INDEX('Retirement Calculator'!J:J,MATCH('Isaac 401k'!N987,'Retirement Calculator'!A:A,0),0),0)</f>
        <v>7820.4732791855868</v>
      </c>
      <c r="K987" s="444">
        <f t="shared" ca="1" si="79"/>
        <v>5248.109598881596</v>
      </c>
      <c r="L987" s="444">
        <f t="shared" ca="1" si="80"/>
        <v>1264794.4133304646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1264794.4133304646</v>
      </c>
      <c r="J988" s="444">
        <f t="array" ref="J988">IFERROR(INDEX('Retirement Calculator'!J:J,MATCH('Isaac 401k'!N988,'Retirement Calculator'!A:A,0),0),0)</f>
        <v>7820.4732791855868</v>
      </c>
      <c r="K988" s="444">
        <f t="shared" ca="1" si="79"/>
        <v>5237.3914168803294</v>
      </c>
      <c r="L988" s="444">
        <f t="shared" ca="1" si="80"/>
        <v>1262211.3314681593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1262211.3314681593</v>
      </c>
      <c r="J989" s="444">
        <f t="array" ref="J989">IFERROR(INDEX('Retirement Calculator'!J:J,MATCH('Isaac 401k'!N989,'Retirement Calculator'!A:A,0),0),0)</f>
        <v>7820.4732791855868</v>
      </c>
      <c r="K989" s="444">
        <f t="shared" ca="1" si="79"/>
        <v>5226.6285757873902</v>
      </c>
      <c r="L989" s="444">
        <f t="shared" ca="1" si="80"/>
        <v>1259617.4867647612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1259617.4867647612</v>
      </c>
      <c r="J990" s="444">
        <f t="array" ref="J990">IFERROR(INDEX('Retirement Calculator'!J:J,MATCH('Isaac 401k'!N990,'Retirement Calculator'!A:A,0),0),0)</f>
        <v>7820.4732791855868</v>
      </c>
      <c r="K990" s="444">
        <f t="shared" ca="1" si="79"/>
        <v>5215.820889523231</v>
      </c>
      <c r="L990" s="444">
        <f t="shared" ca="1" si="80"/>
        <v>1257012.8343750988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1257012.8343750988</v>
      </c>
      <c r="J991" s="444">
        <f t="array" ref="J991">IFERROR(INDEX('Retirement Calculator'!J:J,MATCH('Isaac 401k'!N991,'Retirement Calculator'!A:A,0),0),0)</f>
        <v>7820.4732791855868</v>
      </c>
      <c r="K991" s="444">
        <f t="shared" ca="1" si="79"/>
        <v>5204.9681712329721</v>
      </c>
      <c r="L991" s="444">
        <f t="shared" ca="1" si="80"/>
        <v>1254397.3292671463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1254397.3292671463</v>
      </c>
      <c r="J992" s="444">
        <f t="array" ref="J992">IFERROR(INDEX('Retirement Calculator'!J:J,MATCH('Isaac 401k'!N992,'Retirement Calculator'!A:A,0),0),0)</f>
        <v>7820.4732791855868</v>
      </c>
      <c r="K992" s="444">
        <f t="shared" ca="1" si="79"/>
        <v>5194.0702332831697</v>
      </c>
      <c r="L992" s="444">
        <f t="shared" ca="1" si="80"/>
        <v>1251770.9262212438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1251770.9262212438</v>
      </c>
      <c r="J993" s="444">
        <f t="array" ref="J993">IFERROR(INDEX('Retirement Calculator'!J:J,MATCH('Isaac 401k'!N993,'Retirement Calculator'!A:A,0),0),0)</f>
        <v>7820.4732791855868</v>
      </c>
      <c r="K993" s="444">
        <f t="shared" ca="1" si="79"/>
        <v>5183.1268872585761</v>
      </c>
      <c r="L993" s="444">
        <f t="shared" ca="1" si="80"/>
        <v>1249133.5798293168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1249133.5798293168</v>
      </c>
      <c r="J994" s="444">
        <f t="array" ref="J994">IFERROR(INDEX('Retirement Calculator'!J:J,MATCH('Isaac 401k'!N994,'Retirement Calculator'!A:A,0),0),0)</f>
        <v>7820.4732791855868</v>
      </c>
      <c r="K994" s="444">
        <f t="shared" ca="1" si="79"/>
        <v>5172.13794395888</v>
      </c>
      <c r="L994" s="444">
        <f t="shared" ca="1" si="80"/>
        <v>1246485.2444940901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1246485.2444940901</v>
      </c>
      <c r="J995" s="444">
        <f t="array" ref="J995">IFERROR(INDEX('Retirement Calculator'!J:J,MATCH('Isaac 401k'!N995,'Retirement Calculator'!A:A,0),0),0)</f>
        <v>7820.4732791855868</v>
      </c>
      <c r="K995" s="444">
        <f t="shared" ca="1" si="79"/>
        <v>5161.103213395435</v>
      </c>
      <c r="L995" s="444">
        <f t="shared" ca="1" si="80"/>
        <v>1243825.8744283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1243825.8744283</v>
      </c>
      <c r="J996" s="444">
        <f t="array" ref="J996">IFERROR(INDEX('Retirement Calculator'!J:J,MATCH('Isaac 401k'!N996,'Retirement Calculator'!A:A,0),0),0)</f>
        <v>7820.4732791855868</v>
      </c>
      <c r="K996" s="444">
        <f t="shared" ca="1" si="79"/>
        <v>5150.0225047879767</v>
      </c>
      <c r="L996" s="444">
        <f t="shared" ca="1" si="80"/>
        <v>1241155.4236539023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1241155.4236539023</v>
      </c>
      <c r="J997" s="444">
        <f t="array" ref="J997">IFERROR(INDEX('Retirement Calculator'!J:J,MATCH('Isaac 401k'!N997,'Retirement Calculator'!A:A,0),0),0)</f>
        <v>7820.4732791855868</v>
      </c>
      <c r="K997" s="444">
        <f t="shared" ca="1" si="79"/>
        <v>5138.8956265613197</v>
      </c>
      <c r="L997" s="444">
        <f t="shared" ca="1" si="80"/>
        <v>1238473.8460012779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1238473.8460012779</v>
      </c>
      <c r="J998" s="444">
        <f t="array" ref="J998">IFERROR(INDEX('Retirement Calculator'!J:J,MATCH('Isaac 401k'!N998,'Retirement Calculator'!A:A,0),0),0)</f>
        <v>7820.4732791855868</v>
      </c>
      <c r="K998" s="444">
        <f t="shared" ca="1" si="79"/>
        <v>5127.7223863420513</v>
      </c>
      <c r="L998" s="444">
        <f t="shared" ca="1" si="80"/>
        <v>1235781.0951084343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1235781.0951084343</v>
      </c>
      <c r="J999" s="444">
        <f t="array" ref="J999">IFERROR(INDEX('Retirement Calculator'!J:J,MATCH('Isaac 401k'!N999,'Retirement Calculator'!A:A,0),0),0)</f>
        <v>7820.4732791855868</v>
      </c>
      <c r="K999" s="444">
        <f t="shared" ca="1" si="79"/>
        <v>5116.5025909552032</v>
      </c>
      <c r="L999" s="444">
        <f t="shared" ca="1" si="80"/>
        <v>1233077.124420204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1233077.124420204</v>
      </c>
      <c r="J1000" s="444">
        <f t="array" ref="J1000">IFERROR(INDEX('Retirement Calculator'!J:J,MATCH('Isaac 401k'!N1000,'Retirement Calculator'!A:A,0),0),0)</f>
        <v>7820.4732791855868</v>
      </c>
      <c r="K1000" s="444">
        <f t="shared" ca="1" si="79"/>
        <v>5105.2360464209096</v>
      </c>
      <c r="L1000" s="444">
        <f t="shared" ca="1" si="80"/>
        <v>1230361.8871874392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1230361.8871874392</v>
      </c>
      <c r="J1001" s="444">
        <f t="array" ref="J1001">IFERROR(INDEX('Retirement Calculator'!J:J,MATCH('Isaac 401k'!N1001,'Retirement Calculator'!A:A,0),0),0)</f>
        <v>7820.4732791855868</v>
      </c>
      <c r="K1001" s="444">
        <f t="shared" ca="1" si="79"/>
        <v>5093.9225579510567</v>
      </c>
      <c r="L1001" s="444">
        <f t="shared" ca="1" si="80"/>
        <v>1227635.3364662046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1227635.3364662046</v>
      </c>
      <c r="J1002" s="444">
        <f t="array" ref="J1002">IFERROR(INDEX('Retirement Calculator'!J:J,MATCH('Isaac 401k'!N1002,'Retirement Calculator'!A:A,0),0),0)</f>
        <v>7820.4732791855868</v>
      </c>
      <c r="K1002" s="444">
        <f t="shared" ca="1" si="79"/>
        <v>5082.5619299459122</v>
      </c>
      <c r="L1002" s="444">
        <f t="shared" ca="1" si="80"/>
        <v>1224897.4251169648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1224897.4251169648</v>
      </c>
      <c r="J1003" s="444">
        <f t="array" ref="J1003">IFERROR(INDEX('Retirement Calculator'!J:J,MATCH('Isaac 401k'!N1003,'Retirement Calculator'!A:A,0),0),0)</f>
        <v>7820.4732791855868</v>
      </c>
      <c r="K1003" s="444">
        <f t="shared" ca="1" si="79"/>
        <v>5071.1539659907467</v>
      </c>
      <c r="L1003" s="444">
        <f t="shared" ca="1" si="80"/>
        <v>1222148.10580377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1222148.10580377</v>
      </c>
      <c r="J1004" s="444">
        <f t="array" ref="J1004">IFERROR(INDEX('Retirement Calculator'!J:J,MATCH('Isaac 401k'!N1004,'Retirement Calculator'!A:A,0),0),0)</f>
        <v>7820.4732791855868</v>
      </c>
      <c r="K1004" s="444">
        <f t="shared" ca="1" si="79"/>
        <v>5059.6984688524353</v>
      </c>
      <c r="L1004" s="444">
        <f t="shared" ca="1" si="80"/>
        <v>1219387.3309934367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1219387.3309934367</v>
      </c>
      <c r="J1005" s="444">
        <f t="array" ref="J1005">IFERROR(INDEX('Retirement Calculator'!J:J,MATCH('Isaac 401k'!N1005,'Retirement Calculator'!A:A,0),0),0)</f>
        <v>7820.4732791855868</v>
      </c>
      <c r="K1005" s="444">
        <f t="shared" ca="1" si="79"/>
        <v>5048.1952404760468</v>
      </c>
      <c r="L1005" s="444">
        <f t="shared" ca="1" si="80"/>
        <v>1216615.0529547271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1216615.0529547271</v>
      </c>
      <c r="J1006" s="444">
        <f t="array" ref="J1006">IFERROR(INDEX('Retirement Calculator'!J:J,MATCH('Isaac 401k'!N1006,'Retirement Calculator'!A:A,0),0),0)</f>
        <v>7820.4732791855868</v>
      </c>
      <c r="K1006" s="444">
        <f t="shared" ca="1" si="79"/>
        <v>5036.6440819814225</v>
      </c>
      <c r="L1006" s="444">
        <f t="shared" ca="1" si="80"/>
        <v>1213831.2237575229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1213831.2237575229</v>
      </c>
      <c r="J1007" s="444">
        <f t="array" ref="J1007">IFERROR(INDEX('Retirement Calculator'!J:J,MATCH('Isaac 401k'!N1007,'Retirement Calculator'!A:A,0),0),0)</f>
        <v>7820.4732791855868</v>
      </c>
      <c r="K1007" s="444">
        <f t="shared" ca="1" si="79"/>
        <v>5025.0447936597384</v>
      </c>
      <c r="L1007" s="444">
        <f t="shared" ca="1" si="80"/>
        <v>1211035.7952719971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1211035.7952719971</v>
      </c>
      <c r="J1008" s="444">
        <f t="array" ref="J1008">IFERROR(INDEX('Retirement Calculator'!J:J,MATCH('Isaac 401k'!N1008,'Retirement Calculator'!A:A,0),0),0)</f>
        <v>7820.4732791855868</v>
      </c>
      <c r="K1008" s="444">
        <f t="shared" ca="1" si="79"/>
        <v>5013.3971749700477</v>
      </c>
      <c r="L1008" s="444">
        <f t="shared" ca="1" si="80"/>
        <v>1208228.7191677815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1208228.7191677815</v>
      </c>
      <c r="J1009" s="444">
        <f t="array" ref="J1009">IFERROR(INDEX('Retirement Calculator'!J:J,MATCH('Isaac 401k'!N1009,'Retirement Calculator'!A:A,0),0),0)</f>
        <v>7820.4732791855868</v>
      </c>
      <c r="K1009" s="444">
        <f t="shared" ca="1" si="79"/>
        <v>5001.701024535816</v>
      </c>
      <c r="L1009" s="444">
        <f t="shared" ca="1" si="80"/>
        <v>1205409.9469131317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1205409.9469131317</v>
      </c>
      <c r="J1010" s="444">
        <f t="array" ref="J1010">IFERROR(INDEX('Retirement Calculator'!J:J,MATCH('Isaac 401k'!N1010,'Retirement Calculator'!A:A,0),0),0)</f>
        <v>7820.4732791855868</v>
      </c>
      <c r="K1010" s="444">
        <f t="shared" ca="1" si="79"/>
        <v>4989.9561401414421</v>
      </c>
      <c r="L1010" s="444">
        <f t="shared" ca="1" si="80"/>
        <v>1202579.4297740876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1202579.4297740876</v>
      </c>
      <c r="J1011" s="444">
        <f t="array" ref="J1011">IFERROR(INDEX('Retirement Calculator'!J:J,MATCH('Isaac 401k'!N1011,'Retirement Calculator'!A:A,0),0),0)</f>
        <v>7820.4732791855868</v>
      </c>
      <c r="K1011" s="444">
        <f t="shared" ca="1" si="79"/>
        <v>4978.1623187287587</v>
      </c>
      <c r="L1011" s="444">
        <f t="shared" ca="1" si="80"/>
        <v>1199737.1188136309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1199737.1188136309</v>
      </c>
      <c r="J1012" s="444">
        <f t="array" ref="J1012">IFERROR(INDEX('Retirement Calculator'!J:J,MATCH('Isaac 401k'!N1012,'Retirement Calculator'!A:A,0),0),0)</f>
        <v>7820.4732791855868</v>
      </c>
      <c r="K1012" s="444">
        <f t="shared" ca="1" si="79"/>
        <v>4966.319356393522</v>
      </c>
      <c r="L1012" s="444">
        <f t="shared" ca="1" si="80"/>
        <v>1196882.9648908388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1196882.9648908388</v>
      </c>
      <c r="J1013" s="444">
        <f t="array" ref="J1013">IFERROR(INDEX('Retirement Calculator'!J:J,MATCH('Isaac 401k'!N1013,'Retirement Calculator'!A:A,0),0),0)</f>
        <v>7820.4732791855868</v>
      </c>
      <c r="K1013" s="444">
        <f t="shared" ca="1" si="79"/>
        <v>4954.4270483818882</v>
      </c>
      <c r="L1013" s="444">
        <f t="shared" ca="1" si="80"/>
        <v>1194016.9186600351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1194016.9186600351</v>
      </c>
      <c r="J1014" s="444">
        <f t="array" ref="J1014">IFERROR(INDEX('Retirement Calculator'!J:J,MATCH('Isaac 401k'!N1014,'Retirement Calculator'!A:A,0),0),0)</f>
        <v>7820.4732791855868</v>
      </c>
      <c r="K1014" s="444">
        <f t="shared" ca="1" si="79"/>
        <v>4942.4851890868731</v>
      </c>
      <c r="L1014" s="444">
        <f t="shared" ca="1" si="80"/>
        <v>1191138.9305699363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1191138.9305699363</v>
      </c>
      <c r="J1015" s="444">
        <f t="array" ref="J1015">IFERROR(INDEX('Retirement Calculator'!J:J,MATCH('Isaac 401k'!N1015,'Retirement Calculator'!A:A,0),0),0)</f>
        <v>7820.4732791855868</v>
      </c>
      <c r="K1015" s="444">
        <f t="shared" ca="1" si="79"/>
        <v>4930.4935720447947</v>
      </c>
      <c r="L1015" s="444">
        <f t="shared" ca="1" si="80"/>
        <v>1188248.9508627956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1188248.9508627956</v>
      </c>
      <c r="J1016" s="444">
        <f t="array" ref="J1016">IFERROR(INDEX('Retirement Calculator'!J:J,MATCH('Isaac 401k'!N1016,'Retirement Calculator'!A:A,0),0),0)</f>
        <v>7820.4732791855868</v>
      </c>
      <c r="K1016" s="444">
        <f t="shared" ca="1" si="79"/>
        <v>4918.4519899317083</v>
      </c>
      <c r="L1016" s="444">
        <f t="shared" ca="1" si="80"/>
        <v>1185346.9295735417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1185346.9295735417</v>
      </c>
      <c r="J1017" s="444">
        <f t="array" ref="J1017">IFERROR(INDEX('Retirement Calculator'!J:J,MATCH('Isaac 401k'!N1017,'Retirement Calculator'!A:A,0),0),0)</f>
        <v>7820.4732791855868</v>
      </c>
      <c r="K1017" s="444">
        <f t="shared" ca="1" si="79"/>
        <v>4906.3602345598174</v>
      </c>
      <c r="L1017" s="444">
        <f t="shared" ca="1" si="80"/>
        <v>1182432.8165289159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1182432.8165289159</v>
      </c>
      <c r="J1018" s="444">
        <f t="array" ref="J1018">IFERROR(INDEX('Retirement Calculator'!J:J,MATCH('Isaac 401k'!N1018,'Retirement Calculator'!A:A,0),0),0)</f>
        <v>7820.4732791855868</v>
      </c>
      <c r="K1018" s="444">
        <f t="shared" ca="1" si="79"/>
        <v>4894.2180968738758</v>
      </c>
      <c r="L1018" s="444">
        <f t="shared" ca="1" si="80"/>
        <v>1179506.5613466043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1179506.5613466043</v>
      </c>
      <c r="J1019" s="444">
        <f t="array" ref="J1019">IFERROR(INDEX('Retirement Calculator'!J:J,MATCH('Isaac 401k'!N1019,'Retirement Calculator'!A:A,0),0),0)</f>
        <v>7820.4732791855868</v>
      </c>
      <c r="K1019" s="444">
        <f t="shared" ca="1" si="79"/>
        <v>4882.0253669475778</v>
      </c>
      <c r="L1019" s="444">
        <f t="shared" ca="1" si="80"/>
        <v>1176568.1134343662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1176568.1134343662</v>
      </c>
      <c r="J1020" s="444">
        <f t="array" ref="J1020">IFERROR(INDEX('Retirement Calculator'!J:J,MATCH('Isaac 401k'!N1020,'Retirement Calculator'!A:A,0),0),0)</f>
        <v>7820.4732791855868</v>
      </c>
      <c r="K1020" s="444">
        <f t="shared" ca="1" si="79"/>
        <v>4869.7818339799187</v>
      </c>
      <c r="L1020" s="444">
        <f t="shared" ca="1" si="80"/>
        <v>1173617.4219891606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1173617.4219891606</v>
      </c>
      <c r="J1021" s="444">
        <f t="array" ref="J1021">IFERROR(INDEX('Retirement Calculator'!J:J,MATCH('Isaac 401k'!N1021,'Retirement Calculator'!A:A,0),0),0)</f>
        <v>7820.4732791855868</v>
      </c>
      <c r="K1021" s="444">
        <f t="shared" ca="1" si="79"/>
        <v>4857.4872862915627</v>
      </c>
      <c r="L1021" s="444">
        <f t="shared" ca="1" si="80"/>
        <v>1170654.4359962665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1170654.4359962665</v>
      </c>
      <c r="J1022" s="444">
        <f t="array" ref="J1022">IFERROR(INDEX('Retirement Calculator'!J:J,MATCH('Isaac 401k'!N1022,'Retirement Calculator'!A:A,0),0),0)</f>
        <v>7820.4732791855868</v>
      </c>
      <c r="K1022" s="444">
        <f t="shared" ca="1" si="79"/>
        <v>4845.1415113211706</v>
      </c>
      <c r="L1022" s="444">
        <f t="shared" ca="1" si="80"/>
        <v>1167679.104228402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1167679.104228402</v>
      </c>
      <c r="J1023" s="444">
        <f t="array" ref="J1023">IFERROR(INDEX('Retirement Calculator'!J:J,MATCH('Isaac 401k'!N1023,'Retirement Calculator'!A:A,0),0),0)</f>
        <v>7820.4732791855868</v>
      </c>
      <c r="K1023" s="444">
        <f t="shared" ca="1" si="79"/>
        <v>4832.7442956217346</v>
      </c>
      <c r="L1023" s="444">
        <f t="shared" ca="1" si="80"/>
        <v>1164691.3752448382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1164691.3752448382</v>
      </c>
      <c r="J1024" s="444">
        <f t="array" ref="J1024">IFERROR(INDEX('Retirement Calculator'!J:J,MATCH('Isaac 401k'!N1024,'Retirement Calculator'!A:A,0),0),0)</f>
        <v>7820.4732791855868</v>
      </c>
      <c r="K1024" s="444">
        <f t="shared" ca="1" si="79"/>
        <v>4820.2954248568858</v>
      </c>
      <c r="L1024" s="444">
        <f t="shared" ca="1" si="80"/>
        <v>1161691.1973905095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1161691.1973905095</v>
      </c>
      <c r="J1025" s="444">
        <f t="array" ref="J1025">IFERROR(INDEX('Retirement Calculator'!J:J,MATCH('Isaac 401k'!N1025,'Retirement Calculator'!A:A,0),0),0)</f>
        <v>7820.4732791855868</v>
      </c>
      <c r="K1025" s="444">
        <f t="shared" ca="1" si="79"/>
        <v>4807.7946837971831</v>
      </c>
      <c r="L1025" s="444">
        <f t="shared" ca="1" si="80"/>
        <v>1158678.5187951212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1158678.5187951212</v>
      </c>
      <c r="J1026" s="444">
        <f t="array" ref="J1026">IFERROR(INDEX('Retirement Calculator'!J:J,MATCH('Isaac 401k'!N1026,'Retirement Calculator'!A:A,0),0),0)</f>
        <v>7820.4732791855868</v>
      </c>
      <c r="K1026" s="444">
        <f t="shared" ca="1" si="79"/>
        <v>4795.2418563163983</v>
      </c>
      <c r="L1026" s="444">
        <f t="shared" ca="1" si="80"/>
        <v>1155653.287372252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1155653.287372252</v>
      </c>
      <c r="J1027" s="444">
        <f t="array" ref="J1027">IFERROR(INDEX('Retirement Calculator'!J:J,MATCH('Isaac 401k'!N1027,'Retirement Calculator'!A:A,0),0),0)</f>
        <v>7820.4732791855868</v>
      </c>
      <c r="K1027" s="444">
        <f t="shared" ca="1" si="79"/>
        <v>4782.6367253877761</v>
      </c>
      <c r="L1027" s="444">
        <f t="shared" ca="1" si="80"/>
        <v>1152615.4508184541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1152615.4508184541</v>
      </c>
      <c r="J1028" s="444">
        <f t="array" ref="J1028">IFERROR(INDEX('Retirement Calculator'!J:J,MATCH('Isaac 401k'!N1028,'Retirement Calculator'!A:A,0),0),0)</f>
        <v>7820.4732791855868</v>
      </c>
      <c r="K1028" s="444">
        <f t="shared" ref="K1028:K1282" ca="1" si="105">IPMT(M1028/12,1,12,-I1028+J1028,,0)</f>
        <v>4769.9790730802852</v>
      </c>
      <c r="L1028" s="444">
        <f t="shared" ref="L1028:L1282" ca="1" si="106">I1028-J1028+K1028</f>
        <v>1149564.9566123488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1149564.9566123488</v>
      </c>
      <c r="J1029" s="444">
        <f t="array" ref="J1029">IFERROR(INDEX('Retirement Calculator'!J:J,MATCH('Isaac 401k'!N1029,'Retirement Calculator'!A:A,0),0),0)</f>
        <v>7820.4732791855868</v>
      </c>
      <c r="K1029" s="444">
        <f t="shared" ca="1" si="105"/>
        <v>4757.2686805548465</v>
      </c>
      <c r="L1029" s="444">
        <f t="shared" ca="1" si="106"/>
        <v>1146501.752013718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1146501.752013718</v>
      </c>
      <c r="J1030" s="444">
        <f t="array" ref="J1030">IFERROR(INDEX('Retirement Calculator'!J:J,MATCH('Isaac 401k'!N1030,'Retirement Calculator'!A:A,0),0),0)</f>
        <v>7820.4732791855868</v>
      </c>
      <c r="K1030" s="444">
        <f t="shared" ca="1" si="105"/>
        <v>4744.5053280605516</v>
      </c>
      <c r="L1030" s="444">
        <f t="shared" ca="1" si="106"/>
        <v>1143425.784062593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1143425.784062593</v>
      </c>
      <c r="J1031" s="444">
        <f t="array" ref="J1031">IFERROR(INDEX('Retirement Calculator'!J:J,MATCH('Isaac 401k'!N1031,'Retirement Calculator'!A:A,0),0),0)</f>
        <v>7820.4732791855868</v>
      </c>
      <c r="K1031" s="444">
        <f t="shared" ca="1" si="105"/>
        <v>4731.6887949308639</v>
      </c>
      <c r="L1031" s="444">
        <f t="shared" ca="1" si="106"/>
        <v>1140336.9995783383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1140336.9995783383</v>
      </c>
      <c r="J1032" s="444">
        <f t="array" ref="J1032">IFERROR(INDEX('Retirement Calculator'!J:J,MATCH('Isaac 401k'!N1032,'Retirement Calculator'!A:A,0),0),0)</f>
        <v>7820.4732791855868</v>
      </c>
      <c r="K1032" s="444">
        <f t="shared" ca="1" si="105"/>
        <v>4718.8188595798028</v>
      </c>
      <c r="L1032" s="444">
        <f t="shared" ca="1" si="106"/>
        <v>1137235.3451587325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1137235.3451587325</v>
      </c>
      <c r="J1033" s="444">
        <f t="array" ref="J1033">IFERROR(INDEX('Retirement Calculator'!J:J,MATCH('Isaac 401k'!N1033,'Retirement Calculator'!A:A,0),0),0)</f>
        <v>7820.4732791855868</v>
      </c>
      <c r="K1033" s="444">
        <f t="shared" ca="1" si="105"/>
        <v>4705.8952994981119</v>
      </c>
      <c r="L1033" s="444">
        <f t="shared" ca="1" si="106"/>
        <v>1134120.7671790451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1134120.7671790451</v>
      </c>
      <c r="J1034" s="444">
        <f t="array" ref="J1034">IFERROR(INDEX('Retirement Calculator'!J:J,MATCH('Isaac 401k'!N1034,'Retirement Calculator'!A:A,0),0),0)</f>
        <v>7820.4732791855868</v>
      </c>
      <c r="K1034" s="444">
        <f t="shared" ca="1" si="105"/>
        <v>4692.9178912494144</v>
      </c>
      <c r="L1034" s="444">
        <f t="shared" ca="1" si="106"/>
        <v>1130993.2117911091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1130993.2117911091</v>
      </c>
      <c r="J1035" s="444">
        <f t="array" ref="J1035">IFERROR(INDEX('Retirement Calculator'!J:J,MATCH('Isaac 401k'!N1035,'Retirement Calculator'!A:A,0),0),0)</f>
        <v>7820.4732791855868</v>
      </c>
      <c r="K1035" s="444">
        <f t="shared" ca="1" si="105"/>
        <v>4679.886410466348</v>
      </c>
      <c r="L1035" s="444">
        <f t="shared" ca="1" si="106"/>
        <v>1127852.6249223899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1127852.6249223899</v>
      </c>
      <c r="J1036" s="444">
        <f t="array" ref="J1036">IFERROR(INDEX('Retirement Calculator'!J:J,MATCH('Isaac 401k'!N1036,'Retirement Calculator'!A:A,0),0),0)</f>
        <v>7820.4732791855868</v>
      </c>
      <c r="K1036" s="444">
        <f t="shared" ca="1" si="105"/>
        <v>4666.8006318466842</v>
      </c>
      <c r="L1036" s="444">
        <f t="shared" ca="1" si="106"/>
        <v>1124698.952275051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1124698.952275051</v>
      </c>
      <c r="J1037" s="444">
        <f t="array" ref="J1037">IFERROR(INDEX('Retirement Calculator'!J:J,MATCH('Isaac 401k'!N1037,'Retirement Calculator'!A:A,0),0),0)</f>
        <v>7820.4732791855868</v>
      </c>
      <c r="K1037" s="444">
        <f t="shared" ca="1" si="105"/>
        <v>4653.6603291494393</v>
      </c>
      <c r="L1037" s="444">
        <f t="shared" ca="1" si="106"/>
        <v>1121532.1393250148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1121532.1393250148</v>
      </c>
      <c r="J1038" s="444">
        <f t="array" ref="J1038">IFERROR(INDEX('Retirement Calculator'!J:J,MATCH('Isaac 401k'!N1038,'Retirement Calculator'!A:A,0),0),0)</f>
        <v>7820.4732791855868</v>
      </c>
      <c r="K1038" s="444">
        <f t="shared" ca="1" si="105"/>
        <v>4640.4652751909553</v>
      </c>
      <c r="L1038" s="444">
        <f t="shared" ca="1" si="106"/>
        <v>1118352.1313210202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1118352.1313210202</v>
      </c>
      <c r="J1039" s="444">
        <f t="array" ref="J1039">IFERROR(INDEX('Retirement Calculator'!J:J,MATCH('Isaac 401k'!N1039,'Retirement Calculator'!A:A,0),0),0)</f>
        <v>7820.4732791855868</v>
      </c>
      <c r="K1039" s="444">
        <f t="shared" ca="1" si="105"/>
        <v>4627.2152418409778</v>
      </c>
      <c r="L1039" s="444">
        <f t="shared" ca="1" si="106"/>
        <v>1115158.8732836756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1115158.8732836756</v>
      </c>
      <c r="J1040" s="444">
        <f t="array" ref="J1040">IFERROR(INDEX('Retirement Calculator'!J:J,MATCH('Isaac 401k'!N1040,'Retirement Calculator'!A:A,0),0),0)</f>
        <v>7820.4732791855868</v>
      </c>
      <c r="K1040" s="444">
        <f t="shared" ca="1" si="105"/>
        <v>4613.9100000187082</v>
      </c>
      <c r="L1040" s="444">
        <f t="shared" ca="1" si="106"/>
        <v>1111952.3100045088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1111952.3100045088</v>
      </c>
      <c r="J1041" s="444">
        <f t="array" ref="J1041">IFERROR(INDEX('Retirement Calculator'!J:J,MATCH('Isaac 401k'!N1041,'Retirement Calculator'!A:A,0),0),0)</f>
        <v>7820.4732791855868</v>
      </c>
      <c r="K1041" s="444">
        <f t="shared" ca="1" si="105"/>
        <v>4600.5493196888465</v>
      </c>
      <c r="L1041" s="444">
        <f t="shared" ca="1" si="106"/>
        <v>1108732.3860450122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1108732.3860450122</v>
      </c>
      <c r="J1042" s="444">
        <f t="array" ref="J1042">IFERROR(INDEX('Retirement Calculator'!J:J,MATCH('Isaac 401k'!N1042,'Retirement Calculator'!A:A,0),0),0)</f>
        <v>7820.4732791855868</v>
      </c>
      <c r="K1042" s="444">
        <f t="shared" ca="1" si="105"/>
        <v>4587.132969857611</v>
      </c>
      <c r="L1042" s="444">
        <f t="shared" ca="1" si="106"/>
        <v>1105499.0457356842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1105499.0457356842</v>
      </c>
      <c r="J1043" s="444">
        <f t="array" ref="J1043">IFERROR(INDEX('Retirement Calculator'!J:J,MATCH('Isaac 401k'!N1043,'Retirement Calculator'!A:A,0),0),0)</f>
        <v>7820.4732791855868</v>
      </c>
      <c r="K1043" s="444">
        <f t="shared" ca="1" si="105"/>
        <v>4573.6607185687444</v>
      </c>
      <c r="L1043" s="444">
        <f t="shared" ca="1" si="106"/>
        <v>1102252.2331750675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1102252.2331750675</v>
      </c>
      <c r="J1044" s="444">
        <f t="array" ref="J1044">IFERROR(INDEX('Retirement Calculator'!J:J,MATCH('Isaac 401k'!N1044,'Retirement Calculator'!A:A,0),0),0)</f>
        <v>7820.4732791855868</v>
      </c>
      <c r="K1044" s="444">
        <f t="shared" ca="1" si="105"/>
        <v>4560.1323328995077</v>
      </c>
      <c r="L1044" s="444">
        <f t="shared" ca="1" si="106"/>
        <v>1098991.8922287815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1098991.8922287815</v>
      </c>
      <c r="J1045" s="444">
        <f t="array" ref="J1045">IFERROR(INDEX('Retirement Calculator'!J:J,MATCH('Isaac 401k'!N1045,'Retirement Calculator'!A:A,0),0),0)</f>
        <v>7820.4732791855868</v>
      </c>
      <c r="K1045" s="444">
        <f t="shared" ca="1" si="105"/>
        <v>4546.5475789566499</v>
      </c>
      <c r="L1045" s="444">
        <f t="shared" ca="1" si="106"/>
        <v>1095717.9665285526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1095717.9665285526</v>
      </c>
      <c r="J1046" s="444">
        <f t="array" ref="J1046">IFERROR(INDEX('Retirement Calculator'!J:J,MATCH('Isaac 401k'!N1046,'Retirement Calculator'!A:A,0),0),0)</f>
        <v>7820.4732791855868</v>
      </c>
      <c r="K1046" s="444">
        <f t="shared" ca="1" si="105"/>
        <v>4532.906221872362</v>
      </c>
      <c r="L1046" s="444">
        <f t="shared" ca="1" si="106"/>
        <v>1092430.3994712394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1092430.3994712394</v>
      </c>
      <c r="J1047" s="444">
        <f t="array" ref="J1047">IFERROR(INDEX('Retirement Calculator'!J:J,MATCH('Isaac 401k'!N1047,'Retirement Calculator'!A:A,0),0),0)</f>
        <v>7820.4732791855868</v>
      </c>
      <c r="K1047" s="444">
        <f t="shared" ca="1" si="105"/>
        <v>4519.2080258002243</v>
      </c>
      <c r="L1047" s="444">
        <f t="shared" ca="1" si="106"/>
        <v>1089129.1342178541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1089129.1342178541</v>
      </c>
      <c r="J1048" s="444">
        <f t="array" ref="J1048">IFERROR(INDEX('Retirement Calculator'!J:J,MATCH('Isaac 401k'!N1048,'Retirement Calculator'!A:A,0),0),0)</f>
        <v>7820.4732791855868</v>
      </c>
      <c r="K1048" s="444">
        <f t="shared" ca="1" si="105"/>
        <v>4505.4527539111186</v>
      </c>
      <c r="L1048" s="444">
        <f t="shared" ca="1" si="106"/>
        <v>1085814.1136925796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1085814.1136925796</v>
      </c>
      <c r="J1049" s="444">
        <f t="array" ref="J1049">IFERROR(INDEX('Retirement Calculator'!J:J,MATCH('Isaac 401k'!N1049,'Retirement Calculator'!A:A,0),0),0)</f>
        <v>7820.4732791855868</v>
      </c>
      <c r="K1049" s="444">
        <f t="shared" ca="1" si="105"/>
        <v>4491.6401683891418</v>
      </c>
      <c r="L1049" s="444">
        <f t="shared" ca="1" si="106"/>
        <v>1082485.280581783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1082485.280581783</v>
      </c>
      <c r="J1050" s="444">
        <f t="array" ref="J1050">IFERROR(INDEX('Retirement Calculator'!J:J,MATCH('Isaac 401k'!N1050,'Retirement Calculator'!A:A,0),0),0)</f>
        <v>7820.4732791855868</v>
      </c>
      <c r="K1050" s="444">
        <f t="shared" ca="1" si="105"/>
        <v>4477.7700304274895</v>
      </c>
      <c r="L1050" s="444">
        <f t="shared" ca="1" si="106"/>
        <v>1079142.5773330249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1079142.5773330249</v>
      </c>
      <c r="J1051" s="444">
        <f t="array" ref="J1051">IFERROR(INDEX('Retirement Calculator'!J:J,MATCH('Isaac 401k'!N1051,'Retirement Calculator'!A:A,0),0),0)</f>
        <v>7820.4732791855868</v>
      </c>
      <c r="K1051" s="444">
        <f t="shared" ca="1" si="105"/>
        <v>4463.8421002243304</v>
      </c>
      <c r="L1051" s="444">
        <f t="shared" ca="1" si="106"/>
        <v>1075785.9461540636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1075785.9461540636</v>
      </c>
      <c r="J1052" s="444">
        <f t="array" ref="J1052">IFERROR(INDEX('Retirement Calculator'!J:J,MATCH('Isaac 401k'!N1052,'Retirement Calculator'!A:A,0),0),0)</f>
        <v>7820.4732791855868</v>
      </c>
      <c r="K1052" s="444">
        <f t="shared" ca="1" si="105"/>
        <v>4449.8561369786585</v>
      </c>
      <c r="L1052" s="444">
        <f t="shared" ca="1" si="106"/>
        <v>1072415.3290118566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1072415.3290118566</v>
      </c>
      <c r="J1053" s="444">
        <f t="array" ref="J1053">IFERROR(INDEX('Retirement Calculator'!J:J,MATCH('Isaac 401k'!N1053,'Retirement Calculator'!A:A,0),0),0)</f>
        <v>7820.4732791855868</v>
      </c>
      <c r="K1053" s="444">
        <f t="shared" ca="1" si="105"/>
        <v>4435.8118988861288</v>
      </c>
      <c r="L1053" s="444">
        <f t="shared" ca="1" si="106"/>
        <v>1069030.6676315572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1069030.6676315572</v>
      </c>
      <c r="J1054" s="444">
        <f t="array" ref="J1054">IFERROR(INDEX('Retirement Calculator'!J:J,MATCH('Isaac 401k'!N1054,'Retirement Calculator'!A:A,0),0),0)</f>
        <v>7820.4732791855868</v>
      </c>
      <c r="K1054" s="444">
        <f t="shared" ca="1" si="105"/>
        <v>4421.7091431348817</v>
      </c>
      <c r="L1054" s="444">
        <f t="shared" ca="1" si="106"/>
        <v>1065631.9034955064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1065631.9034955064</v>
      </c>
      <c r="J1055" s="444">
        <f t="array" ref="J1055">IFERROR(INDEX('Retirement Calculator'!J:J,MATCH('Isaac 401k'!N1055,'Retirement Calculator'!A:A,0),0),0)</f>
        <v>7820.4732791855868</v>
      </c>
      <c r="K1055" s="444">
        <f t="shared" ca="1" si="105"/>
        <v>4407.5476259013367</v>
      </c>
      <c r="L1055" s="444">
        <f t="shared" ca="1" si="106"/>
        <v>1062218.9778422222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1062218.9778422222</v>
      </c>
      <c r="J1056" s="444">
        <f t="array" ref="J1056">IFERROR(INDEX('Retirement Calculator'!J:J,MATCH('Isaac 401k'!N1056,'Retirement Calculator'!A:A,0),0),0)</f>
        <v>7820.4732791855868</v>
      </c>
      <c r="K1056" s="444">
        <f t="shared" ca="1" si="105"/>
        <v>4393.3271023459856</v>
      </c>
      <c r="L1056" s="444">
        <f t="shared" ca="1" si="106"/>
        <v>1058791.8316653825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1058791.8316653825</v>
      </c>
      <c r="J1057" s="444">
        <f t="array" ref="J1057">IFERROR(INDEX('Retirement Calculator'!J:J,MATCH('Isaac 401k'!N1057,'Retirement Calculator'!A:A,0),0),0)</f>
        <v>7820.4732791855868</v>
      </c>
      <c r="K1057" s="444">
        <f t="shared" ca="1" si="105"/>
        <v>4379.047326609154</v>
      </c>
      <c r="L1057" s="444">
        <f t="shared" ca="1" si="106"/>
        <v>1055350.4057128062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1055350.4057128062</v>
      </c>
      <c r="J1058" s="444">
        <f t="array" ref="J1058">IFERROR(INDEX('Retirement Calculator'!J:J,MATCH('Isaac 401k'!N1058,'Retirement Calculator'!A:A,0),0),0)</f>
        <v>7820.4732791855868</v>
      </c>
      <c r="K1058" s="444">
        <f t="shared" ca="1" si="105"/>
        <v>4364.7080518067523</v>
      </c>
      <c r="L1058" s="444">
        <f t="shared" ca="1" si="106"/>
        <v>1051894.6404854273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1051894.6404854273</v>
      </c>
      <c r="J1059" s="444">
        <f t="array" ref="J1059">IFERROR(INDEX('Retirement Calculator'!J:J,MATCH('Isaac 401k'!N1059,'Retirement Calculator'!A:A,0),0),0)</f>
        <v>7820.4732791855868</v>
      </c>
      <c r="K1059" s="444">
        <f t="shared" ca="1" si="105"/>
        <v>4350.3090300260073</v>
      </c>
      <c r="L1059" s="444">
        <f t="shared" ca="1" si="106"/>
        <v>1048424.4762362677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1048424.4762362677</v>
      </c>
      <c r="J1060" s="444">
        <f t="array" ref="J1060">IFERROR(INDEX('Retirement Calculator'!J:J,MATCH('Isaac 401k'!N1060,'Retirement Calculator'!A:A,0),0),0)</f>
        <v>7820.4732791855868</v>
      </c>
      <c r="K1060" s="444">
        <f t="shared" ca="1" si="105"/>
        <v>4335.8500123211752</v>
      </c>
      <c r="L1060" s="444">
        <f t="shared" ca="1" si="106"/>
        <v>1044939.8529694033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1044939.8529694033</v>
      </c>
      <c r="J1061" s="444">
        <f t="array" ref="J1061">IFERROR(INDEX('Retirement Calculator'!J:J,MATCH('Isaac 401k'!N1061,'Retirement Calculator'!A:A,0),0),0)</f>
        <v>7820.4732791855868</v>
      </c>
      <c r="K1061" s="444">
        <f t="shared" ca="1" si="105"/>
        <v>4321.3307487092407</v>
      </c>
      <c r="L1061" s="444">
        <f t="shared" ca="1" si="106"/>
        <v>1041440.7104389269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1041440.7104389269</v>
      </c>
      <c r="J1062" s="444">
        <f t="array" ref="J1062">IFERROR(INDEX('Retirement Calculator'!J:J,MATCH('Isaac 401k'!N1062,'Retirement Calculator'!A:A,0),0),0)</f>
        <v>7820.4732791855868</v>
      </c>
      <c r="K1062" s="444">
        <f t="shared" ca="1" si="105"/>
        <v>4306.7509881655897</v>
      </c>
      <c r="L1062" s="444">
        <f t="shared" ca="1" si="106"/>
        <v>1037926.988147907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1037926.988147907</v>
      </c>
      <c r="J1063" s="444">
        <f t="array" ref="J1063">IFERROR(INDEX('Retirement Calculator'!J:J,MATCH('Isaac 401k'!N1063,'Retirement Calculator'!A:A,0),0),0)</f>
        <v>7820.4732791855868</v>
      </c>
      <c r="K1063" s="444">
        <f t="shared" ca="1" si="105"/>
        <v>4292.110478619672</v>
      </c>
      <c r="L1063" s="444">
        <f t="shared" ca="1" si="106"/>
        <v>1034398.6253473411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1034398.6253473411</v>
      </c>
      <c r="J1064" s="444">
        <f t="array" ref="J1064">IFERROR(INDEX('Retirement Calculator'!J:J,MATCH('Isaac 401k'!N1064,'Retirement Calculator'!A:A,0),0),0)</f>
        <v>7820.4732791855868</v>
      </c>
      <c r="K1064" s="444">
        <f t="shared" ca="1" si="105"/>
        <v>4277.4089669506475</v>
      </c>
      <c r="L1064" s="444">
        <f t="shared" ca="1" si="106"/>
        <v>1030855.5610351061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1030855.5610351061</v>
      </c>
      <c r="J1065" s="444">
        <f t="array" ref="J1065">IFERROR(INDEX('Retirement Calculator'!J:J,MATCH('Isaac 401k'!N1065,'Retirement Calculator'!A:A,0),0),0)</f>
        <v>7820.4732791855868</v>
      </c>
      <c r="K1065" s="444">
        <f t="shared" ca="1" si="105"/>
        <v>4262.6461989830013</v>
      </c>
      <c r="L1065" s="444">
        <f t="shared" ca="1" si="106"/>
        <v>1027297.7339549034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1027297.7339549034</v>
      </c>
      <c r="J1066" s="444">
        <f t="array" ref="J1066">IFERROR(INDEX('Retirement Calculator'!J:J,MATCH('Isaac 401k'!N1066,'Retirement Calculator'!A:A,0),0),0)</f>
        <v>7820.4732791855868</v>
      </c>
      <c r="K1066" s="444">
        <f t="shared" ca="1" si="105"/>
        <v>4247.8219194821577</v>
      </c>
      <c r="L1066" s="444">
        <f t="shared" ca="1" si="106"/>
        <v>1023725.0825952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1023725.0825952</v>
      </c>
      <c r="J1067" s="444">
        <f t="array" ref="J1067">IFERROR(INDEX('Retirement Calculator'!J:J,MATCH('Isaac 401k'!N1067,'Retirement Calculator'!A:A,0),0),0)</f>
        <v>7820.4732791855868</v>
      </c>
      <c r="K1067" s="444">
        <f t="shared" ca="1" si="105"/>
        <v>4232.9358721500603</v>
      </c>
      <c r="L1067" s="444">
        <f t="shared" ca="1" si="106"/>
        <v>1020137.5451881645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1020137.5451881645</v>
      </c>
      <c r="J1068" s="444">
        <f t="array" ref="J1068">IFERROR(INDEX('Retirement Calculator'!J:J,MATCH('Isaac 401k'!N1068,'Retirement Calculator'!A:A,0),0),0)</f>
        <v>7820.4732791855868</v>
      </c>
      <c r="K1068" s="444">
        <f t="shared" ca="1" si="105"/>
        <v>4217.9877996207451</v>
      </c>
      <c r="L1068" s="444">
        <f t="shared" ca="1" si="106"/>
        <v>1016535.0597085996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1016535.0597085996</v>
      </c>
      <c r="J1069" s="444">
        <f t="array" ref="J1069">IFERROR(INDEX('Retirement Calculator'!J:J,MATCH('Isaac 401k'!N1069,'Retirement Calculator'!A:A,0),0),0)</f>
        <v>7820.4732791855868</v>
      </c>
      <c r="K1069" s="444">
        <f t="shared" ca="1" si="105"/>
        <v>4202.9774434558922</v>
      </c>
      <c r="L1069" s="444">
        <f t="shared" ca="1" si="106"/>
        <v>1012917.5638728698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1012917.5638728698</v>
      </c>
      <c r="J1070" s="444">
        <f t="array" ref="J1070">IFERROR(INDEX('Retirement Calculator'!J:J,MATCH('Isaac 401k'!N1070,'Retirement Calculator'!A:A,0),0),0)</f>
        <v>7820.4732791855868</v>
      </c>
      <c r="K1070" s="444">
        <f t="shared" ca="1" si="105"/>
        <v>4187.9045441403505</v>
      </c>
      <c r="L1070" s="444">
        <f t="shared" ca="1" si="106"/>
        <v>1009284.9951378246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1009284.9951378246</v>
      </c>
      <c r="J1071" s="444">
        <f t="array" ref="J1071">IFERROR(INDEX('Retirement Calculator'!J:J,MATCH('Isaac 401k'!N1071,'Retirement Calculator'!A:A,0),0),0)</f>
        <v>7820.4732791855868</v>
      </c>
      <c r="K1071" s="444">
        <f t="shared" ca="1" si="105"/>
        <v>4172.7688410776627</v>
      </c>
      <c r="L1071" s="444">
        <f t="shared" ca="1" si="106"/>
        <v>1005637.2906997167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1005637.2906997167</v>
      </c>
      <c r="J1072" s="444">
        <f t="array" ref="J1072">IFERROR(INDEX('Retirement Calculator'!J:J,MATCH('Isaac 401k'!N1072,'Retirement Calculator'!A:A,0),0),0)</f>
        <v>7820.4732791855868</v>
      </c>
      <c r="K1072" s="444">
        <f t="shared" ca="1" si="105"/>
        <v>4157.5700725855459</v>
      </c>
      <c r="L1072" s="444">
        <f t="shared" ca="1" si="106"/>
        <v>1001974.3874931167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1001974.3874931167</v>
      </c>
      <c r="J1073" s="444">
        <f t="array" ref="J1073">IFERROR(INDEX('Retirement Calculator'!J:J,MATCH('Isaac 401k'!N1073,'Retirement Calculator'!A:A,0),0),0)</f>
        <v>7820.4732791855868</v>
      </c>
      <c r="K1073" s="444">
        <f t="shared" ca="1" si="105"/>
        <v>4142.3079758913791</v>
      </c>
      <c r="L1073" s="444">
        <f t="shared" ca="1" si="106"/>
        <v>998296.22218982247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998296.22218982247</v>
      </c>
      <c r="J1074" s="444">
        <f t="array" ref="J1074">IFERROR(INDEX('Retirement Calculator'!J:J,MATCH('Isaac 401k'!N1074,'Retirement Calculator'!A:A,0),0),0)</f>
        <v>7820.4732791855868</v>
      </c>
      <c r="K1074" s="444">
        <f t="shared" ca="1" si="105"/>
        <v>4126.9822871276529</v>
      </c>
      <c r="L1074" s="444">
        <f t="shared" ca="1" si="106"/>
        <v>994602.73119776451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994602.73119776451</v>
      </c>
      <c r="J1075" s="444">
        <f t="array" ref="J1075">IFERROR(INDEX('Retirement Calculator'!J:J,MATCH('Isaac 401k'!N1075,'Retirement Calculator'!A:A,0),0),0)</f>
        <v>7820.4732791855868</v>
      </c>
      <c r="K1075" s="444">
        <f t="shared" ca="1" si="105"/>
        <v>4111.592741327413</v>
      </c>
      <c r="L1075" s="444">
        <f t="shared" ca="1" si="106"/>
        <v>990893.85065990628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990893.85065990628</v>
      </c>
      <c r="J1076" s="444">
        <f t="array" ref="J1076">IFERROR(INDEX('Retirement Calculator'!J:J,MATCH('Isaac 401k'!N1076,'Retirement Calculator'!A:A,0),0),0)</f>
        <v>7820.4732791855868</v>
      </c>
      <c r="K1076" s="444">
        <f t="shared" ca="1" si="105"/>
        <v>4096.1390724196699</v>
      </c>
      <c r="L1076" s="444">
        <f t="shared" ca="1" si="106"/>
        <v>987169.51645314042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987169.51645314042</v>
      </c>
      <c r="J1077" s="444">
        <f t="array" ref="J1077">IFERROR(INDEX('Retirement Calculator'!J:J,MATCH('Isaac 401k'!N1077,'Retirement Calculator'!A:A,0),0),0)</f>
        <v>7820.4732791855868</v>
      </c>
      <c r="K1077" s="444">
        <f t="shared" ca="1" si="105"/>
        <v>4080.6210132248116</v>
      </c>
      <c r="L1077" s="444">
        <f t="shared" ca="1" si="106"/>
        <v>983429.66418717965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983429.66418717965</v>
      </c>
      <c r="J1078" s="444">
        <f t="array" ref="J1078">IFERROR(INDEX('Retirement Calculator'!J:J,MATCH('Isaac 401k'!N1078,'Retirement Calculator'!A:A,0),0),0)</f>
        <v>7820.4732791855868</v>
      </c>
      <c r="K1078" s="444">
        <f t="shared" ca="1" si="105"/>
        <v>4065.0382954499751</v>
      </c>
      <c r="L1078" s="444">
        <f t="shared" ca="1" si="106"/>
        <v>979674.22920344397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979674.22920344397</v>
      </c>
      <c r="J1079" s="444">
        <f t="array" ref="J1079">IFERROR(INDEX('Retirement Calculator'!J:J,MATCH('Isaac 401k'!N1079,'Retirement Calculator'!A:A,0),0),0)</f>
        <v>7820.4732791855868</v>
      </c>
      <c r="K1079" s="444">
        <f t="shared" ca="1" si="105"/>
        <v>4049.3906496844097</v>
      </c>
      <c r="L1079" s="444">
        <f t="shared" ca="1" si="106"/>
        <v>975903.14657394274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975903.14657394274</v>
      </c>
      <c r="J1080" s="444">
        <f t="array" ref="J1080">IFERROR(INDEX('Retirement Calculator'!J:J,MATCH('Isaac 401k'!N1080,'Retirement Calculator'!A:A,0),0),0)</f>
        <v>7820.4732791855868</v>
      </c>
      <c r="K1080" s="444">
        <f t="shared" ca="1" si="105"/>
        <v>4033.6778053948215</v>
      </c>
      <c r="L1080" s="444">
        <f t="shared" ca="1" si="106"/>
        <v>972116.35110015201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972116.35110015201</v>
      </c>
      <c r="J1081" s="444">
        <f t="array" ref="J1081">IFERROR(INDEX('Retirement Calculator'!J:J,MATCH('Isaac 401k'!N1081,'Retirement Calculator'!A:A,0),0),0)</f>
        <v>7820.4732791855868</v>
      </c>
      <c r="K1081" s="444">
        <f t="shared" ca="1" si="105"/>
        <v>4017.8994909206936</v>
      </c>
      <c r="L1081" s="444">
        <f t="shared" ca="1" si="106"/>
        <v>968313.77731188713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968313.77731188713</v>
      </c>
      <c r="J1082" s="444">
        <f t="array" ref="J1082">IFERROR(INDEX('Retirement Calculator'!J:J,MATCH('Isaac 401k'!N1082,'Retirement Calculator'!A:A,0),0),0)</f>
        <v>7820.4732791855868</v>
      </c>
      <c r="K1082" s="444">
        <f t="shared" ca="1" si="105"/>
        <v>4002.0554334695898</v>
      </c>
      <c r="L1082" s="444">
        <f t="shared" ca="1" si="106"/>
        <v>964495.35946617112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964495.35946617112</v>
      </c>
      <c r="J1083" s="444">
        <f t="array" ref="J1083">IFERROR(INDEX('Retirement Calculator'!J:J,MATCH('Isaac 401k'!N1083,'Retirement Calculator'!A:A,0),0),0)</f>
        <v>7820.4732791855868</v>
      </c>
      <c r="K1083" s="444">
        <f t="shared" ca="1" si="105"/>
        <v>3986.1453591124391</v>
      </c>
      <c r="L1083" s="444">
        <f t="shared" ca="1" si="106"/>
        <v>960661.03154609795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960661.03154609795</v>
      </c>
      <c r="J1084" s="444">
        <f t="array" ref="J1084">IFERROR(INDEX('Retirement Calculator'!J:J,MATCH('Isaac 401k'!N1084,'Retirement Calculator'!A:A,0),0),0)</f>
        <v>7820.4732791855868</v>
      </c>
      <c r="K1084" s="444">
        <f t="shared" ca="1" si="105"/>
        <v>3970.168992778802</v>
      </c>
      <c r="L1084" s="444">
        <f t="shared" ca="1" si="106"/>
        <v>956810.72725969111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956810.72725969111</v>
      </c>
      <c r="J1085" s="444">
        <f t="array" ref="J1085">IFERROR(INDEX('Retirement Calculator'!J:J,MATCH('Isaac 401k'!N1085,'Retirement Calculator'!A:A,0),0),0)</f>
        <v>7820.4732791855868</v>
      </c>
      <c r="K1085" s="444">
        <f t="shared" ca="1" si="105"/>
        <v>3954.1260582521063</v>
      </c>
      <c r="L1085" s="444">
        <f t="shared" ca="1" si="106"/>
        <v>952944.38003875758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952944.38003875758</v>
      </c>
      <c r="J1086" s="444">
        <f t="array" ref="J1086">IFERROR(INDEX('Retirement Calculator'!J:J,MATCH('Isaac 401k'!N1086,'Retirement Calculator'!A:A,0),0),0)</f>
        <v>7820.4732791855868</v>
      </c>
      <c r="K1086" s="444">
        <f t="shared" ca="1" si="105"/>
        <v>3938.0162781648833</v>
      </c>
      <c r="L1086" s="444">
        <f t="shared" ca="1" si="106"/>
        <v>949061.92303773691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949061.92303773691</v>
      </c>
      <c r="J1087" s="444">
        <f t="array" ref="J1087">IFERROR(INDEX('Retirement Calculator'!J:J,MATCH('Isaac 401k'!N1087,'Retirement Calculator'!A:A,0),0),0)</f>
        <v>7820.4732791855868</v>
      </c>
      <c r="K1087" s="444">
        <f t="shared" ca="1" si="105"/>
        <v>3921.8393739939638</v>
      </c>
      <c r="L1087" s="444">
        <f t="shared" ca="1" si="106"/>
        <v>945163.28913254524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945163.28913254524</v>
      </c>
      <c r="J1088" s="444">
        <f t="array" ref="J1088">IFERROR(INDEX('Retirement Calculator'!J:J,MATCH('Isaac 401k'!N1088,'Retirement Calculator'!A:A,0),0),0)</f>
        <v>7820.4732791855868</v>
      </c>
      <c r="K1088" s="444">
        <f t="shared" ca="1" si="105"/>
        <v>3905.595066055665</v>
      </c>
      <c r="L1088" s="444">
        <f t="shared" ca="1" si="106"/>
        <v>941248.4109194153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941248.4109194153</v>
      </c>
      <c r="J1089" s="444">
        <f t="array" ref="J1089">IFERROR(INDEX('Retirement Calculator'!J:J,MATCH('Isaac 401k'!N1089,'Retirement Calculator'!A:A,0),0),0)</f>
        <v>7820.4732791855868</v>
      </c>
      <c r="K1089" s="444">
        <f t="shared" ca="1" si="105"/>
        <v>3889.283073500957</v>
      </c>
      <c r="L1089" s="444">
        <f t="shared" ca="1" si="106"/>
        <v>937317.22071373067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937317.22071373067</v>
      </c>
      <c r="J1090" s="444">
        <f t="array" ref="J1090">IFERROR(INDEX('Retirement Calculator'!J:J,MATCH('Isaac 401k'!N1090,'Retirement Calculator'!A:A,0),0),0)</f>
        <v>7820.4732791855868</v>
      </c>
      <c r="K1090" s="444">
        <f t="shared" ca="1" si="105"/>
        <v>3872.9031143106045</v>
      </c>
      <c r="L1090" s="444">
        <f t="shared" ca="1" si="106"/>
        <v>933369.65054885566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933369.65054885566</v>
      </c>
      <c r="J1091" s="444">
        <f t="array" ref="J1091">IFERROR(INDEX('Retirement Calculator'!J:J,MATCH('Isaac 401k'!N1091,'Retirement Calculator'!A:A,0),0),0)</f>
        <v>7820.4732791855868</v>
      </c>
      <c r="K1091" s="444">
        <f t="shared" ca="1" si="105"/>
        <v>3856.4549052902917</v>
      </c>
      <c r="L1091" s="444">
        <f t="shared" ca="1" si="106"/>
        <v>929405.63217496034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929405.63217496034</v>
      </c>
      <c r="J1092" s="444">
        <f t="array" ref="J1092">IFERROR(INDEX('Retirement Calculator'!J:J,MATCH('Isaac 401k'!N1092,'Retirement Calculator'!A:A,0),0),0)</f>
        <v>7820.4732791855868</v>
      </c>
      <c r="K1092" s="444">
        <f t="shared" ca="1" si="105"/>
        <v>3839.9381620657282</v>
      </c>
      <c r="L1092" s="444">
        <f t="shared" ca="1" si="106"/>
        <v>925425.09705784044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925425.09705784044</v>
      </c>
      <c r="J1093" s="444">
        <f t="array" ref="J1093">IFERROR(INDEX('Retirement Calculator'!J:J,MATCH('Isaac 401k'!N1093,'Retirement Calculator'!A:A,0),0),0)</f>
        <v>7820.4732791855868</v>
      </c>
      <c r="K1093" s="444">
        <f t="shared" ca="1" si="105"/>
        <v>3823.352599077728</v>
      </c>
      <c r="L1093" s="444">
        <f t="shared" ca="1" si="106"/>
        <v>921427.97637773259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921427.97637773259</v>
      </c>
      <c r="J1094" s="444">
        <f t="array" ref="J1094">IFERROR(INDEX('Retirement Calculator'!J:J,MATCH('Isaac 401k'!N1094,'Retirement Calculator'!A:A,0),0),0)</f>
        <v>7820.4732791855868</v>
      </c>
      <c r="K1094" s="444">
        <f t="shared" ca="1" si="105"/>
        <v>3806.697929577279</v>
      </c>
      <c r="L1094" s="444">
        <f t="shared" ca="1" si="106"/>
        <v>917414.20102812431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917414.20102812431</v>
      </c>
      <c r="J1095" s="444">
        <f t="array" ref="J1095">IFERROR(INDEX('Retirement Calculator'!J:J,MATCH('Isaac 401k'!N1095,'Retirement Calculator'!A:A,0),0),0)</f>
        <v>7820.4732791855868</v>
      </c>
      <c r="K1095" s="444">
        <f t="shared" ca="1" si="105"/>
        <v>3789.9738656205777</v>
      </c>
      <c r="L1095" s="444">
        <f t="shared" ca="1" si="106"/>
        <v>913383.70161455928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913383.70161455928</v>
      </c>
      <c r="J1096" s="444">
        <f t="array" ref="J1096">IFERROR(INDEX('Retirement Calculator'!J:J,MATCH('Isaac 401k'!N1096,'Retirement Calculator'!A:A,0),0),0)</f>
        <v>7820.4732791855868</v>
      </c>
      <c r="K1096" s="444">
        <f t="shared" ca="1" si="105"/>
        <v>3773.1801180640568</v>
      </c>
      <c r="L1096" s="444">
        <f t="shared" ca="1" si="106"/>
        <v>909336.40845343773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909336.40845343773</v>
      </c>
      <c r="J1097" s="444">
        <f t="array" ref="J1097">IFERROR(INDEX('Retirement Calculator'!J:J,MATCH('Isaac 401k'!N1097,'Retirement Calculator'!A:A,0),0),0)</f>
        <v>7820.4732791855868</v>
      </c>
      <c r="K1097" s="444">
        <f t="shared" ca="1" si="105"/>
        <v>3756.316396559384</v>
      </c>
      <c r="L1097" s="444">
        <f t="shared" ca="1" si="106"/>
        <v>905272.2515708115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905272.2515708115</v>
      </c>
      <c r="J1098" s="444">
        <f t="array" ref="J1098">IFERROR(INDEX('Retirement Calculator'!J:J,MATCH('Isaac 401k'!N1098,'Retirement Calculator'!A:A,0),0),0)</f>
        <v>7820.4732791855868</v>
      </c>
      <c r="K1098" s="444">
        <f t="shared" ca="1" si="105"/>
        <v>3739.382409548441</v>
      </c>
      <c r="L1098" s="444">
        <f t="shared" ca="1" si="106"/>
        <v>901191.16070117429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901191.16070117429</v>
      </c>
      <c r="J1099" s="444">
        <f t="array" ref="J1099">IFERROR(INDEX('Retirement Calculator'!J:J,MATCH('Isaac 401k'!N1099,'Retirement Calculator'!A:A,0),0),0)</f>
        <v>7820.4732791855868</v>
      </c>
      <c r="K1099" s="444">
        <f t="shared" ca="1" si="105"/>
        <v>3722.3778642582861</v>
      </c>
      <c r="L1099" s="444">
        <f t="shared" ca="1" si="106"/>
        <v>897093.06528624694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897093.06528624694</v>
      </c>
      <c r="J1100" s="444">
        <f t="array" ref="J1100">IFERROR(INDEX('Retirement Calculator'!J:J,MATCH('Isaac 401k'!N1100,'Retirement Calculator'!A:A,0),0),0)</f>
        <v>7820.4732791855868</v>
      </c>
      <c r="K1100" s="444">
        <f t="shared" ca="1" si="105"/>
        <v>3705.3024666960887</v>
      </c>
      <c r="L1100" s="444">
        <f t="shared" ca="1" si="106"/>
        <v>892977.89447375748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892977.89447375748</v>
      </c>
      <c r="J1101" s="444">
        <f t="array" ref="J1101">IFERROR(INDEX('Retirement Calculator'!J:J,MATCH('Isaac 401k'!N1101,'Retirement Calculator'!A:A,0),0),0)</f>
        <v>7820.4732791855868</v>
      </c>
      <c r="K1101" s="444">
        <f t="shared" ca="1" si="105"/>
        <v>3688.1559216440496</v>
      </c>
      <c r="L1101" s="444">
        <f t="shared" ca="1" si="106"/>
        <v>888845.57711621595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888845.57711621595</v>
      </c>
      <c r="J1102" s="444">
        <f t="array" ref="J1102">IFERROR(INDEX('Retirement Calculator'!J:J,MATCH('Isaac 401k'!N1102,'Retirement Calculator'!A:A,0),0),0)</f>
        <v>7820.4732791855868</v>
      </c>
      <c r="K1102" s="444">
        <f t="shared" ca="1" si="105"/>
        <v>3670.937932654293</v>
      </c>
      <c r="L1102" s="444">
        <f t="shared" ca="1" si="106"/>
        <v>884696.04176968464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884696.04176968464</v>
      </c>
      <c r="J1103" s="444">
        <f t="array" ref="J1103">IFERROR(INDEX('Retirement Calculator'!J:J,MATCH('Isaac 401k'!N1103,'Retirement Calculator'!A:A,0),0),0)</f>
        <v>7820.4732791855868</v>
      </c>
      <c r="K1103" s="444">
        <f t="shared" ca="1" si="105"/>
        <v>3653.6482020437461</v>
      </c>
      <c r="L1103" s="444">
        <f t="shared" ca="1" si="106"/>
        <v>880529.21669254277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880529.21669254277</v>
      </c>
      <c r="J1104" s="444">
        <f t="array" ref="J1104">IFERROR(INDEX('Retirement Calculator'!J:J,MATCH('Isaac 401k'!N1104,'Retirement Calculator'!A:A,0),0),0)</f>
        <v>7820.4732791855868</v>
      </c>
      <c r="K1104" s="444">
        <f t="shared" ca="1" si="105"/>
        <v>3636.286430888988</v>
      </c>
      <c r="L1104" s="444">
        <f t="shared" ca="1" si="106"/>
        <v>876345.02984424622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876345.02984424622</v>
      </c>
      <c r="J1105" s="444">
        <f t="array" ref="J1105">IFERROR(INDEX('Retirement Calculator'!J:J,MATCH('Isaac 401k'!N1105,'Retirement Calculator'!A:A,0),0),0)</f>
        <v>7820.4732791855868</v>
      </c>
      <c r="K1105" s="444">
        <f t="shared" ca="1" si="105"/>
        <v>3618.8523190210858</v>
      </c>
      <c r="L1105" s="444">
        <f t="shared" ca="1" si="106"/>
        <v>872143.40888408176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872143.40888408176</v>
      </c>
      <c r="J1106" s="444">
        <f t="array" ref="J1106">IFERROR(INDEX('Retirement Calculator'!J:J,MATCH('Isaac 401k'!N1106,'Retirement Calculator'!A:A,0),0),0)</f>
        <v>7820.4732791855868</v>
      </c>
      <c r="K1106" s="444">
        <f t="shared" ca="1" si="105"/>
        <v>3601.345565020401</v>
      </c>
      <c r="L1106" s="444">
        <f t="shared" ca="1" si="106"/>
        <v>867924.28116991662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867924.28116991662</v>
      </c>
      <c r="J1107" s="444">
        <f t="array" ref="J1107">IFERROR(INDEX('Retirement Calculator'!J:J,MATCH('Isaac 401k'!N1107,'Retirement Calculator'!A:A,0),0),0)</f>
        <v>7820.4732791855868</v>
      </c>
      <c r="K1107" s="444">
        <f t="shared" ca="1" si="105"/>
        <v>3583.765866211379</v>
      </c>
      <c r="L1107" s="444">
        <f t="shared" ca="1" si="106"/>
        <v>863687.57375694241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863687.57375694241</v>
      </c>
      <c r="J1108" s="444">
        <f t="array" ref="J1108">IFERROR(INDEX('Retirement Calculator'!J:J,MATCH('Isaac 401k'!N1108,'Retirement Calculator'!A:A,0),0),0)</f>
        <v>7820.4732791855868</v>
      </c>
      <c r="K1108" s="444">
        <f t="shared" ca="1" si="105"/>
        <v>3566.1129186573203</v>
      </c>
      <c r="L1108" s="444">
        <f t="shared" ca="1" si="106"/>
        <v>859433.21339641418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859433.21339641418</v>
      </c>
      <c r="J1109" s="444">
        <f t="array" ref="J1109">IFERROR(INDEX('Retirement Calculator'!J:J,MATCH('Isaac 401k'!N1109,'Retirement Calculator'!A:A,0),0),0)</f>
        <v>7820.4732791855868</v>
      </c>
      <c r="K1109" s="444">
        <f t="shared" ca="1" si="105"/>
        <v>3548.386417155119</v>
      </c>
      <c r="L1109" s="444">
        <f t="shared" ca="1" si="106"/>
        <v>855161.12653438374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855161.12653438374</v>
      </c>
      <c r="J1110" s="444">
        <f t="array" ref="J1110">IFERROR(INDEX('Retirement Calculator'!J:J,MATCH('Isaac 401k'!N1110,'Retirement Calculator'!A:A,0),0),0)</f>
        <v>7820.4732791855868</v>
      </c>
      <c r="K1110" s="444">
        <f t="shared" ca="1" si="105"/>
        <v>3530.5860552299928</v>
      </c>
      <c r="L1110" s="444">
        <f t="shared" ca="1" si="106"/>
        <v>850871.23931042815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850871.23931042815</v>
      </c>
      <c r="J1111" s="444">
        <f t="array" ref="J1111">IFERROR(INDEX('Retirement Calculator'!J:J,MATCH('Isaac 401k'!N1111,'Retirement Calculator'!A:A,0),0),0)</f>
        <v>7820.4732791855868</v>
      </c>
      <c r="K1111" s="444">
        <f t="shared" ca="1" si="105"/>
        <v>3512.7115251301771</v>
      </c>
      <c r="L1111" s="444">
        <f t="shared" ca="1" si="106"/>
        <v>846563.47755637276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846563.47755637276</v>
      </c>
      <c r="J1112" s="444">
        <f t="array" ref="J1112">IFERROR(INDEX('Retirement Calculator'!J:J,MATCH('Isaac 401k'!N1112,'Retirement Calculator'!A:A,0),0),0)</f>
        <v>7820.4732791855868</v>
      </c>
      <c r="K1112" s="444">
        <f t="shared" ca="1" si="105"/>
        <v>3494.7625178216126</v>
      </c>
      <c r="L1112" s="444">
        <f t="shared" ca="1" si="106"/>
        <v>842237.76679500879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842237.76679500879</v>
      </c>
      <c r="J1113" s="444">
        <f t="array" ref="J1113">IFERROR(INDEX('Retirement Calculator'!J:J,MATCH('Isaac 401k'!N1113,'Retirement Calculator'!A:A,0),0),0)</f>
        <v>7820.4732791855868</v>
      </c>
      <c r="K1113" s="444">
        <f t="shared" ca="1" si="105"/>
        <v>3476.7387229825963</v>
      </c>
      <c r="L1113" s="444">
        <f t="shared" ca="1" si="106"/>
        <v>837894.03223880578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837894.03223880578</v>
      </c>
      <c r="J1114" s="444">
        <f t="array" ref="J1114">IFERROR(INDEX('Retirement Calculator'!J:J,MATCH('Isaac 401k'!N1114,'Retirement Calculator'!A:A,0),0),0)</f>
        <v>7820.4732791855868</v>
      </c>
      <c r="K1114" s="444">
        <f t="shared" ca="1" si="105"/>
        <v>3458.6398289984177</v>
      </c>
      <c r="L1114" s="444">
        <f t="shared" ca="1" si="106"/>
        <v>833532.19878861855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833532.19878861855</v>
      </c>
      <c r="J1115" s="444">
        <f t="array" ref="J1115">IFERROR(INDEX('Retirement Calculator'!J:J,MATCH('Isaac 401k'!N1115,'Retirement Calculator'!A:A,0),0),0)</f>
        <v>7820.4732791855868</v>
      </c>
      <c r="K1115" s="444">
        <f t="shared" ca="1" si="105"/>
        <v>3440.4655229559708</v>
      </c>
      <c r="L1115" s="444">
        <f t="shared" ca="1" si="106"/>
        <v>829152.19103238895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829152.19103238895</v>
      </c>
      <c r="J1116" s="444">
        <f t="array" ref="J1116">IFERROR(INDEX('Retirement Calculator'!J:J,MATCH('Isaac 401k'!N1116,'Retirement Calculator'!A:A,0),0),0)</f>
        <v>7820.4732791855868</v>
      </c>
      <c r="K1116" s="444">
        <f t="shared" ca="1" si="105"/>
        <v>3422.2154906383475</v>
      </c>
      <c r="L1116" s="444">
        <f t="shared" ca="1" si="106"/>
        <v>824753.93324384175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824753.93324384175</v>
      </c>
      <c r="J1117" s="444">
        <f t="array" ref="J1117">IFERROR(INDEX('Retirement Calculator'!J:J,MATCH('Isaac 401k'!N1117,'Retirement Calculator'!A:A,0),0),0)</f>
        <v>7820.4732791855868</v>
      </c>
      <c r="K1117" s="444">
        <f t="shared" ca="1" si="105"/>
        <v>3403.889416519401</v>
      </c>
      <c r="L1117" s="444">
        <f t="shared" ca="1" si="106"/>
        <v>820337.34938117559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820337.34938117559</v>
      </c>
      <c r="J1118" s="444">
        <f t="array" ref="J1118">IFERROR(INDEX('Retirement Calculator'!J:J,MATCH('Isaac 401k'!N1118,'Retirement Calculator'!A:A,0),0),0)</f>
        <v>7820.4732791855868</v>
      </c>
      <c r="K1118" s="444">
        <f t="shared" ca="1" si="105"/>
        <v>3385.4869837582914</v>
      </c>
      <c r="L1118" s="444">
        <f t="shared" ca="1" si="106"/>
        <v>815902.36308574828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815902.36308574828</v>
      </c>
      <c r="J1119" s="444">
        <f t="array" ref="J1119">IFERROR(INDEX('Retirement Calculator'!J:J,MATCH('Isaac 401k'!N1119,'Retirement Calculator'!A:A,0),0),0)</f>
        <v>7820.4732791855868</v>
      </c>
      <c r="K1119" s="444">
        <f t="shared" ca="1" si="105"/>
        <v>3367.007874194011</v>
      </c>
      <c r="L1119" s="444">
        <f t="shared" ca="1" si="106"/>
        <v>811448.89768075675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811448.89768075675</v>
      </c>
      <c r="J1120" s="444">
        <f t="array" ref="J1120">IFERROR(INDEX('Retirement Calculator'!J:J,MATCH('Isaac 401k'!N1120,'Retirement Calculator'!A:A,0),0),0)</f>
        <v>7820.4732791855868</v>
      </c>
      <c r="K1120" s="444">
        <f t="shared" ca="1" si="105"/>
        <v>3348.4517683398799</v>
      </c>
      <c r="L1120" s="444">
        <f t="shared" ca="1" si="106"/>
        <v>806976.876169911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806976.876169911</v>
      </c>
      <c r="J1121" s="444">
        <f t="array" ref="J1121">IFERROR(INDEX('Retirement Calculator'!J:J,MATCH('Isaac 401k'!N1121,'Retirement Calculator'!A:A,0),0),0)</f>
        <v>7820.4732791855868</v>
      </c>
      <c r="K1121" s="444">
        <f t="shared" ca="1" si="105"/>
        <v>3329.8183453780225</v>
      </c>
      <c r="L1121" s="444">
        <f t="shared" ca="1" si="106"/>
        <v>802486.22123610345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802486.22123610345</v>
      </c>
      <c r="J1122" s="444">
        <f t="array" ref="J1122">IFERROR(INDEX('Retirement Calculator'!J:J,MATCH('Isaac 401k'!N1122,'Retirement Calculator'!A:A,0),0),0)</f>
        <v>7820.4732791855868</v>
      </c>
      <c r="K1122" s="444">
        <f t="shared" ca="1" si="105"/>
        <v>3311.1072831538245</v>
      </c>
      <c r="L1122" s="444">
        <f t="shared" ca="1" si="106"/>
        <v>797976.85524007166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797976.85524007166</v>
      </c>
      <c r="J1123" s="444">
        <f t="array" ref="J1123">IFERROR(INDEX('Retirement Calculator'!J:J,MATCH('Isaac 401k'!N1123,'Retirement Calculator'!A:A,0),0),0)</f>
        <v>7820.4732791855868</v>
      </c>
      <c r="K1123" s="444">
        <f t="shared" ca="1" si="105"/>
        <v>3292.3182581703586</v>
      </c>
      <c r="L1123" s="444">
        <f t="shared" ca="1" si="106"/>
        <v>793448.70021905645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793448.70021905645</v>
      </c>
      <c r="J1124" s="444">
        <f t="array" ref="J1124">IFERROR(INDEX('Retirement Calculator'!J:J,MATCH('Isaac 401k'!N1124,'Retirement Calculator'!A:A,0),0),0)</f>
        <v>7820.4732791855868</v>
      </c>
      <c r="K1124" s="444">
        <f t="shared" ca="1" si="105"/>
        <v>3273.4509455827952</v>
      </c>
      <c r="L1124" s="444">
        <f t="shared" ca="1" si="106"/>
        <v>788901.67788545368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788901.67788545368</v>
      </c>
      <c r="J1125" s="444">
        <f t="array" ref="J1125">IFERROR(INDEX('Retirement Calculator'!J:J,MATCH('Isaac 401k'!N1125,'Retirement Calculator'!A:A,0),0),0)</f>
        <v>7820.4732791855868</v>
      </c>
      <c r="K1125" s="444">
        <f t="shared" ca="1" si="105"/>
        <v>3254.5050191927835</v>
      </c>
      <c r="L1125" s="444">
        <f t="shared" ca="1" si="106"/>
        <v>784335.70962546091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784335.70962546091</v>
      </c>
      <c r="J1126" s="444">
        <f t="array" ref="J1126">IFERROR(INDEX('Retirement Calculator'!J:J,MATCH('Isaac 401k'!N1126,'Retirement Calculator'!A:A,0),0),0)</f>
        <v>7820.4732791855868</v>
      </c>
      <c r="K1126" s="444">
        <f t="shared" ca="1" si="105"/>
        <v>3235.4801514428136</v>
      </c>
      <c r="L1126" s="444">
        <f t="shared" ca="1" si="106"/>
        <v>779750.71649771812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779750.71649771812</v>
      </c>
      <c r="J1127" s="444">
        <f t="array" ref="J1127">IFERROR(INDEX('Retirement Calculator'!J:J,MATCH('Isaac 401k'!N1127,'Retirement Calculator'!A:A,0),0),0)</f>
        <v>7820.4732791855868</v>
      </c>
      <c r="K1127" s="444">
        <f t="shared" ca="1" si="105"/>
        <v>3216.3760134105523</v>
      </c>
      <c r="L1127" s="444">
        <f t="shared" ca="1" si="106"/>
        <v>775146.61923194304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775146.61923194304</v>
      </c>
      <c r="J1128" s="444">
        <f t="array" ref="J1128">IFERROR(INDEX('Retirement Calculator'!J:J,MATCH('Isaac 401k'!N1128,'Retirement Calculator'!A:A,0),0),0)</f>
        <v>7820.4732791855868</v>
      </c>
      <c r="K1128" s="444">
        <f t="shared" ca="1" si="105"/>
        <v>3197.1922748031561</v>
      </c>
      <c r="L1128" s="444">
        <f t="shared" ca="1" si="106"/>
        <v>770523.33822756063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770523.33822756063</v>
      </c>
      <c r="J1129" s="444">
        <f t="array" ref="J1129">IFERROR(INDEX('Retirement Calculator'!J:J,MATCH('Isaac 401k'!N1129,'Retirement Calculator'!A:A,0),0),0)</f>
        <v>7820.4732791855868</v>
      </c>
      <c r="K1129" s="444">
        <f t="shared" ca="1" si="105"/>
        <v>3177.9286039515628</v>
      </c>
      <c r="L1129" s="444">
        <f t="shared" ca="1" si="106"/>
        <v>765880.79355232662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765880.79355232662</v>
      </c>
      <c r="J1130" s="444">
        <f t="array" ref="J1130">IFERROR(INDEX('Retirement Calculator'!J:J,MATCH('Isaac 401k'!N1130,'Retirement Calculator'!A:A,0),0),0)</f>
        <v>7820.4732791855868</v>
      </c>
      <c r="K1130" s="444">
        <f t="shared" ca="1" si="105"/>
        <v>3158.5846678047542</v>
      </c>
      <c r="L1130" s="444">
        <f t="shared" ca="1" si="106"/>
        <v>761218.90494094579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761218.90494094579</v>
      </c>
      <c r="J1131" s="444">
        <f t="array" ref="J1131">IFERROR(INDEX('Retirement Calculator'!J:J,MATCH('Isaac 401k'!N1131,'Retirement Calculator'!A:A,0),0),0)</f>
        <v>7820.4732791855868</v>
      </c>
      <c r="K1131" s="444">
        <f t="shared" ca="1" si="105"/>
        <v>3139.1601319240008</v>
      </c>
      <c r="L1131" s="444">
        <f t="shared" ca="1" si="106"/>
        <v>756537.59179368417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756537.59179368417</v>
      </c>
      <c r="J1132" s="444">
        <f t="array" ref="J1132">IFERROR(INDEX('Retirement Calculator'!J:J,MATCH('Isaac 401k'!N1132,'Retirement Calculator'!A:A,0),0),0)</f>
        <v>7820.4732791855868</v>
      </c>
      <c r="K1132" s="444">
        <f t="shared" ca="1" si="105"/>
        <v>3119.6546604770774</v>
      </c>
      <c r="L1132" s="444">
        <f t="shared" ca="1" si="106"/>
        <v>751836.77317497565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751836.77317497565</v>
      </c>
      <c r="J1133" s="444">
        <f t="array" ref="J1133">IFERROR(INDEX('Retirement Calculator'!J:J,MATCH('Isaac 401k'!N1133,'Retirement Calculator'!A:A,0),0),0)</f>
        <v>7820.4732791855868</v>
      </c>
      <c r="K1133" s="444">
        <f t="shared" ca="1" si="105"/>
        <v>3100.0679162324586</v>
      </c>
      <c r="L1133" s="444">
        <f t="shared" ca="1" si="106"/>
        <v>747116.36781202257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747116.36781202257</v>
      </c>
      <c r="J1134" s="444">
        <f t="array" ref="J1134">IFERROR(INDEX('Retirement Calculator'!J:J,MATCH('Isaac 401k'!N1134,'Retirement Calculator'!A:A,0),0),0)</f>
        <v>7820.4732791855868</v>
      </c>
      <c r="K1134" s="444">
        <f t="shared" ca="1" si="105"/>
        <v>3080.3995605534874</v>
      </c>
      <c r="L1134" s="444">
        <f t="shared" ca="1" si="106"/>
        <v>742376.29409339046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742376.29409339046</v>
      </c>
      <c r="J1135" s="444">
        <f t="array" ref="J1135">IFERROR(INDEX('Retirement Calculator'!J:J,MATCH('Isaac 401k'!N1135,'Retirement Calculator'!A:A,0),0),0)</f>
        <v>7820.4732791855868</v>
      </c>
      <c r="K1135" s="444">
        <f t="shared" ca="1" si="105"/>
        <v>3060.6492533925202</v>
      </c>
      <c r="L1135" s="444">
        <f t="shared" ca="1" si="106"/>
        <v>737616.47006759734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737616.47006759734</v>
      </c>
      <c r="J1136" s="444">
        <f t="array" ref="J1136">IFERROR(INDEX('Retirement Calculator'!J:J,MATCH('Isaac 401k'!N1136,'Retirement Calculator'!A:A,0),0),0)</f>
        <v>7820.4732791855868</v>
      </c>
      <c r="K1136" s="444">
        <f t="shared" ca="1" si="105"/>
        <v>3040.8166532850491</v>
      </c>
      <c r="L1136" s="444">
        <f t="shared" ca="1" si="106"/>
        <v>732836.81344169681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732836.81344169681</v>
      </c>
      <c r="J1137" s="444">
        <f t="array" ref="J1137">IFERROR(INDEX('Retirement Calculator'!J:J,MATCH('Isaac 401k'!N1137,'Retirement Calculator'!A:A,0),0),0)</f>
        <v>7820.4732791855868</v>
      </c>
      <c r="K1137" s="444">
        <f t="shared" ca="1" si="105"/>
        <v>3020.9014173437968</v>
      </c>
      <c r="L1137" s="444">
        <f t="shared" ca="1" si="106"/>
        <v>728037.24157985498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728037.24157985498</v>
      </c>
      <c r="J1138" s="444">
        <f t="array" ref="J1138">IFERROR(INDEX('Retirement Calculator'!J:J,MATCH('Isaac 401k'!N1138,'Retirement Calculator'!A:A,0),0),0)</f>
        <v>7820.4732791855868</v>
      </c>
      <c r="K1138" s="444">
        <f t="shared" ca="1" si="105"/>
        <v>3000.9032012527891</v>
      </c>
      <c r="L1138" s="444">
        <f t="shared" ca="1" si="106"/>
        <v>723217.67150192219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723217.67150192219</v>
      </c>
      <c r="J1139" s="444">
        <f t="array" ref="J1139">IFERROR(INDEX('Retirement Calculator'!J:J,MATCH('Isaac 401k'!N1139,'Retirement Calculator'!A:A,0),0),0)</f>
        <v>7820.4732791855868</v>
      </c>
      <c r="K1139" s="444">
        <f t="shared" ca="1" si="105"/>
        <v>2980.8216592614026</v>
      </c>
      <c r="L1139" s="444">
        <f t="shared" ca="1" si="106"/>
        <v>718378.01988199796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718378.01988199796</v>
      </c>
      <c r="J1140" s="444">
        <f t="array" ref="J1140">IFERROR(INDEX('Retirement Calculator'!J:J,MATCH('Isaac 401k'!N1140,'Retirement Calculator'!A:A,0),0),0)</f>
        <v>7820.4732791855868</v>
      </c>
      <c r="K1140" s="444">
        <f t="shared" ca="1" si="105"/>
        <v>2960.6564441783848</v>
      </c>
      <c r="L1140" s="444">
        <f t="shared" ca="1" si="106"/>
        <v>713518.20304699079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713518.20304699079</v>
      </c>
      <c r="J1141" s="444">
        <f t="array" ref="J1141">IFERROR(INDEX('Retirement Calculator'!J:J,MATCH('Isaac 401k'!N1141,'Retirement Calculator'!A:A,0),0),0)</f>
        <v>7820.4732791855868</v>
      </c>
      <c r="K1141" s="444">
        <f t="shared" ca="1" si="105"/>
        <v>2940.4072073658549</v>
      </c>
      <c r="L1141" s="444">
        <f t="shared" ca="1" si="106"/>
        <v>708638.13697517104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708638.13697517104</v>
      </c>
      <c r="J1142" s="444">
        <f t="array" ref="J1142">IFERROR(INDEX('Retirement Calculator'!J:J,MATCH('Isaac 401k'!N1142,'Retirement Calculator'!A:A,0),0),0)</f>
        <v>7820.4732791855868</v>
      </c>
      <c r="K1142" s="444">
        <f t="shared" ca="1" si="105"/>
        <v>2920.0735987332728</v>
      </c>
      <c r="L1142" s="444">
        <f t="shared" ca="1" si="106"/>
        <v>703737.73729471874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703737.73729471874</v>
      </c>
      <c r="J1143" s="444">
        <f t="array" ref="J1143">IFERROR(INDEX('Retirement Calculator'!J:J,MATCH('Isaac 401k'!N1143,'Retirement Calculator'!A:A,0),0),0)</f>
        <v>7820.4732791855868</v>
      </c>
      <c r="K1143" s="444">
        <f t="shared" ca="1" si="105"/>
        <v>2899.6552667313881</v>
      </c>
      <c r="L1143" s="444">
        <f t="shared" ca="1" si="106"/>
        <v>698816.91928226454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698816.91928226454</v>
      </c>
      <c r="J1144" s="444">
        <f t="array" ref="J1144">IFERROR(INDEX('Retirement Calculator'!J:J,MATCH('Isaac 401k'!N1144,'Retirement Calculator'!A:A,0),0),0)</f>
        <v>7820.4732791855868</v>
      </c>
      <c r="K1144" s="444">
        <f t="shared" ca="1" si="105"/>
        <v>2879.151858346162</v>
      </c>
      <c r="L1144" s="444">
        <f t="shared" ca="1" si="106"/>
        <v>693875.59786142514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693875.59786142514</v>
      </c>
      <c r="J1145" s="444">
        <f t="array" ref="J1145">IFERROR(INDEX('Retirement Calculator'!J:J,MATCH('Isaac 401k'!N1145,'Retirement Calculator'!A:A,0),0),0)</f>
        <v>7820.4732791855868</v>
      </c>
      <c r="K1145" s="444">
        <f t="shared" ca="1" si="105"/>
        <v>2858.5630190926649</v>
      </c>
      <c r="L1145" s="444">
        <f t="shared" ca="1" si="106"/>
        <v>688913.6876013322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688913.6876013322</v>
      </c>
      <c r="J1146" s="444">
        <f t="array" ref="J1146">IFERROR(INDEX('Retirement Calculator'!J:J,MATCH('Isaac 401k'!N1146,'Retirement Calculator'!A:A,0),0),0)</f>
        <v>7820.4732791855868</v>
      </c>
      <c r="K1146" s="444">
        <f t="shared" ca="1" si="105"/>
        <v>2837.8883930089441</v>
      </c>
      <c r="L1146" s="444">
        <f t="shared" ca="1" si="106"/>
        <v>683931.10271515558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683931.10271515558</v>
      </c>
      <c r="J1147" s="444">
        <f t="array" ref="J1147">IFERROR(INDEX('Retirement Calculator'!J:J,MATCH('Isaac 401k'!N1147,'Retirement Calculator'!A:A,0),0),0)</f>
        <v>7820.4732791855868</v>
      </c>
      <c r="K1147" s="444">
        <f t="shared" ca="1" si="105"/>
        <v>2817.1276226498749</v>
      </c>
      <c r="L1147" s="444">
        <f t="shared" ca="1" si="106"/>
        <v>678927.75705861987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678927.75705861987</v>
      </c>
      <c r="J1148" s="444">
        <f t="array" ref="J1148">IFERROR(INDEX('Retirement Calculator'!J:J,MATCH('Isaac 401k'!N1148,'Retirement Calculator'!A:A,0),0),0)</f>
        <v>7820.4732791855868</v>
      </c>
      <c r="K1148" s="444">
        <f t="shared" ca="1" si="105"/>
        <v>2796.2803490809761</v>
      </c>
      <c r="L1148" s="444">
        <f t="shared" ca="1" si="106"/>
        <v>673903.56412851531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673903.56412851531</v>
      </c>
      <c r="J1149" s="444">
        <f t="array" ref="J1149">IFERROR(INDEX('Retirement Calculator'!J:J,MATCH('Isaac 401k'!N1149,'Retirement Calculator'!A:A,0),0),0)</f>
        <v>7820.4732791855868</v>
      </c>
      <c r="K1149" s="444">
        <f t="shared" ca="1" si="105"/>
        <v>2775.3462118722073</v>
      </c>
      <c r="L1149" s="444">
        <f t="shared" ca="1" si="106"/>
        <v>668858.4370612019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668858.4370612019</v>
      </c>
      <c r="J1150" s="444">
        <f t="array" ref="J1150">IFERROR(INDEX('Retirement Calculator'!J:J,MATCH('Isaac 401k'!N1150,'Retirement Calculator'!A:A,0),0),0)</f>
        <v>7820.4732791855868</v>
      </c>
      <c r="K1150" s="444">
        <f t="shared" ca="1" si="105"/>
        <v>2754.3248490917344</v>
      </c>
      <c r="L1150" s="444">
        <f t="shared" ca="1" si="106"/>
        <v>663792.28863110801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663792.28863110801</v>
      </c>
      <c r="J1151" s="444">
        <f t="array" ref="J1151">IFERROR(INDEX('Retirement Calculator'!J:J,MATCH('Isaac 401k'!N1151,'Retirement Calculator'!A:A,0),0),0)</f>
        <v>7820.4732791855868</v>
      </c>
      <c r="K1151" s="444">
        <f t="shared" ca="1" si="105"/>
        <v>2733.2158972996767</v>
      </c>
      <c r="L1151" s="444">
        <f t="shared" ca="1" si="106"/>
        <v>658705.03124922211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658705.03124922211</v>
      </c>
      <c r="J1152" s="444">
        <f t="array" ref="J1152">IFERROR(INDEX('Retirement Calculator'!J:J,MATCH('Isaac 401k'!N1152,'Retirement Calculator'!A:A,0),0),0)</f>
        <v>7820.4732791855868</v>
      </c>
      <c r="K1152" s="444">
        <f t="shared" ca="1" si="105"/>
        <v>2712.0189915418187</v>
      </c>
      <c r="L1152" s="444">
        <f t="shared" ca="1" si="106"/>
        <v>653596.57696157834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653596.57696157834</v>
      </c>
      <c r="J1153" s="444">
        <f t="array" ref="J1153">IFERROR(INDEX('Retirement Calculator'!J:J,MATCH('Isaac 401k'!N1153,'Retirement Calculator'!A:A,0),0),0)</f>
        <v>7820.4732791855868</v>
      </c>
      <c r="K1153" s="444">
        <f t="shared" ca="1" si="105"/>
        <v>2690.7337653433033</v>
      </c>
      <c r="L1153" s="444">
        <f t="shared" ca="1" si="106"/>
        <v>648466.83744773606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648466.83744773606</v>
      </c>
      <c r="J1154" s="444">
        <f t="array" ref="J1154">IFERROR(INDEX('Retirement Calculator'!J:J,MATCH('Isaac 401k'!N1154,'Retirement Calculator'!A:A,0),0),0)</f>
        <v>7820.4732791855868</v>
      </c>
      <c r="K1154" s="444">
        <f t="shared" ca="1" si="105"/>
        <v>2669.3598507022934</v>
      </c>
      <c r="L1154" s="444">
        <f t="shared" ca="1" si="106"/>
        <v>643315.72401925281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643315.72401925281</v>
      </c>
      <c r="J1155" s="444">
        <f t="array" ref="J1155">IFERROR(INDEX('Retirement Calculator'!J:J,MATCH('Isaac 401k'!N1155,'Retirement Calculator'!A:A,0),0),0)</f>
        <v>7820.4732791855868</v>
      </c>
      <c r="K1155" s="444">
        <f t="shared" ca="1" si="105"/>
        <v>2647.8968780836135</v>
      </c>
      <c r="L1155" s="444">
        <f t="shared" ca="1" si="106"/>
        <v>638143.1476181508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638143.1476181508</v>
      </c>
      <c r="J1156" s="444">
        <f t="array" ref="J1156">IFERROR(INDEX('Retirement Calculator'!J:J,MATCH('Isaac 401k'!N1156,'Retirement Calculator'!A:A,0),0),0)</f>
        <v>7820.4732791855868</v>
      </c>
      <c r="K1156" s="444">
        <f t="shared" ca="1" si="105"/>
        <v>2626.3444764123551</v>
      </c>
      <c r="L1156" s="444">
        <f t="shared" ca="1" si="106"/>
        <v>632949.01881537761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632949.01881537761</v>
      </c>
      <c r="J1157" s="444">
        <f t="array" ref="J1157">IFERROR(INDEX('Retirement Calculator'!J:J,MATCH('Isaac 401k'!N1157,'Retirement Calculator'!A:A,0),0),0)</f>
        <v>7820.4732791855868</v>
      </c>
      <c r="K1157" s="444">
        <f t="shared" ca="1" si="105"/>
        <v>2604.7022730674666</v>
      </c>
      <c r="L1157" s="444">
        <f t="shared" ca="1" si="106"/>
        <v>627733.24780925945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627733.24780925945</v>
      </c>
      <c r="J1158" s="444">
        <f t="array" ref="J1158">IFERROR(INDEX('Retirement Calculator'!J:J,MATCH('Isaac 401k'!N1158,'Retirement Calculator'!A:A,0),0),0)</f>
        <v>7820.4732791855868</v>
      </c>
      <c r="K1158" s="444">
        <f t="shared" ca="1" si="105"/>
        <v>2582.9698938753077</v>
      </c>
      <c r="L1158" s="444">
        <f t="shared" ca="1" si="106"/>
        <v>622495.74442394916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622495.74442394916</v>
      </c>
      <c r="J1159" s="444">
        <f t="array" ref="J1159">IFERROR(INDEX('Retirement Calculator'!J:J,MATCH('Isaac 401k'!N1159,'Retirement Calculator'!A:A,0),0),0)</f>
        <v>7820.4732791855868</v>
      </c>
      <c r="K1159" s="444">
        <f t="shared" ca="1" si="105"/>
        <v>2561.1469631031814</v>
      </c>
      <c r="L1159" s="444">
        <f t="shared" ca="1" si="106"/>
        <v>617236.41810786678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617236.41810786678</v>
      </c>
      <c r="J1160" s="444">
        <f t="array" ref="J1160">IFERROR(INDEX('Retirement Calculator'!J:J,MATCH('Isaac 401k'!N1160,'Retirement Calculator'!A:A,0),0),0)</f>
        <v>7820.4732791855868</v>
      </c>
      <c r="K1160" s="444">
        <f t="shared" ca="1" si="105"/>
        <v>2539.2331034528383</v>
      </c>
      <c r="L1160" s="444">
        <f t="shared" ca="1" si="106"/>
        <v>611955.17793213401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611955.17793213401</v>
      </c>
      <c r="J1161" s="444">
        <f t="array" ref="J1161">IFERROR(INDEX('Retirement Calculator'!J:J,MATCH('Isaac 401k'!N1161,'Retirement Calculator'!A:A,0),0),0)</f>
        <v>7820.4732791855868</v>
      </c>
      <c r="K1161" s="444">
        <f t="shared" ca="1" si="105"/>
        <v>2517.2279360539519</v>
      </c>
      <c r="L1161" s="444">
        <f t="shared" ca="1" si="106"/>
        <v>606651.93258900242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606651.93258900242</v>
      </c>
      <c r="J1162" s="444">
        <f t="array" ref="J1162">IFERROR(INDEX('Retirement Calculator'!J:J,MATCH('Isaac 401k'!N1162,'Retirement Calculator'!A:A,0),0),0)</f>
        <v>7820.4732791855868</v>
      </c>
      <c r="K1162" s="444">
        <f t="shared" ca="1" si="105"/>
        <v>2495.1310804575701</v>
      </c>
      <c r="L1162" s="444">
        <f t="shared" ca="1" si="106"/>
        <v>601326.59039027442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601326.59039027442</v>
      </c>
      <c r="J1163" s="444">
        <f t="array" ref="J1163">IFERROR(INDEX('Retirement Calculator'!J:J,MATCH('Isaac 401k'!N1163,'Retirement Calculator'!A:A,0),0),0)</f>
        <v>7820.4732791855868</v>
      </c>
      <c r="K1163" s="444">
        <f t="shared" ca="1" si="105"/>
        <v>2472.9421546295366</v>
      </c>
      <c r="L1163" s="444">
        <f t="shared" ca="1" si="106"/>
        <v>595979.05926571833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595979.05926571833</v>
      </c>
      <c r="J1164" s="444">
        <f t="array" ref="J1164">IFERROR(INDEX('Retirement Calculator'!J:J,MATCH('Isaac 401k'!N1164,'Retirement Calculator'!A:A,0),0),0)</f>
        <v>7820.4732791855868</v>
      </c>
      <c r="K1164" s="444">
        <f t="shared" ca="1" si="105"/>
        <v>2450.6607749438863</v>
      </c>
      <c r="L1164" s="444">
        <f t="shared" ca="1" si="106"/>
        <v>590609.24676147662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590609.24676147662</v>
      </c>
      <c r="J1165" s="444">
        <f t="array" ref="J1165">IFERROR(INDEX('Retirement Calculator'!J:J,MATCH('Isaac 401k'!N1165,'Retirement Calculator'!A:A,0),0),0)</f>
        <v>7820.4732791855868</v>
      </c>
      <c r="K1165" s="444">
        <f t="shared" ca="1" si="105"/>
        <v>2428.2865561762128</v>
      </c>
      <c r="L1165" s="444">
        <f t="shared" ca="1" si="106"/>
        <v>585217.06003846729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585217.06003846729</v>
      </c>
      <c r="J1166" s="444">
        <f t="array" ref="J1166">IFERROR(INDEX('Retirement Calculator'!J:J,MATCH('Isaac 401k'!N1166,'Retirement Calculator'!A:A,0),0),0)</f>
        <v>7820.4732791855868</v>
      </c>
      <c r="K1166" s="444">
        <f t="shared" ca="1" si="105"/>
        <v>2405.8191114970068</v>
      </c>
      <c r="L1166" s="444">
        <f t="shared" ca="1" si="106"/>
        <v>579802.40587077872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579802.40587077872</v>
      </c>
      <c r="J1167" s="444">
        <f t="array" ref="J1167">IFERROR(INDEX('Retirement Calculator'!J:J,MATCH('Isaac 401k'!N1167,'Retirement Calculator'!A:A,0),0),0)</f>
        <v>7820.4732791855868</v>
      </c>
      <c r="K1167" s="444">
        <f t="shared" ca="1" si="105"/>
        <v>2383.2580524649711</v>
      </c>
      <c r="L1167" s="444">
        <f t="shared" ca="1" si="106"/>
        <v>574365.19064405805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574365.19064405805</v>
      </c>
      <c r="J1168" s="444">
        <f t="array" ref="J1168">IFERROR(INDEX('Retirement Calculator'!J:J,MATCH('Isaac 401k'!N1168,'Retirement Calculator'!A:A,0),0),0)</f>
        <v>7820.4732791855868</v>
      </c>
      <c r="K1168" s="444">
        <f t="shared" ca="1" si="105"/>
        <v>2360.6029890203017</v>
      </c>
      <c r="L1168" s="444">
        <f t="shared" ca="1" si="106"/>
        <v>568905.32035389275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568905.32035389275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2370.4388348078865</v>
      </c>
      <c r="L1169" s="444">
        <f t="shared" ca="1" si="106"/>
        <v>571275.75918870058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571275.75918870058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2380.3156632862524</v>
      </c>
      <c r="L1170" s="444">
        <f t="shared" ca="1" si="106"/>
        <v>573656.07485198684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573656.07485198684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2390.2336452166119</v>
      </c>
      <c r="L1171" s="444">
        <f t="shared" ca="1" si="106"/>
        <v>576046.3084972034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576046.3084972034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2400.1929520716808</v>
      </c>
      <c r="L1172" s="444">
        <f t="shared" ca="1" si="106"/>
        <v>578446.50144927506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578446.50144927506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2410.1937560386459</v>
      </c>
      <c r="L1173" s="444">
        <f t="shared" ca="1" si="106"/>
        <v>580856.69520531374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580856.69520531374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2420.2362300221407</v>
      </c>
      <c r="L1174" s="444">
        <f t="shared" ca="1" si="106"/>
        <v>583276.93143533589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583276.93143533589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2430.3205476472331</v>
      </c>
      <c r="L1175" s="444">
        <f t="shared" ca="1" si="106"/>
        <v>585707.25198298309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585707.25198298309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2440.4468832624293</v>
      </c>
      <c r="L1176" s="444">
        <f t="shared" ca="1" si="106"/>
        <v>588147.69886624557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588147.69886624557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2450.6154119426897</v>
      </c>
      <c r="L1177" s="444">
        <f t="shared" ca="1" si="106"/>
        <v>590598.31427818828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590598.31427818828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2460.8263094924509</v>
      </c>
      <c r="L1178" s="444">
        <f t="shared" ca="1" si="106"/>
        <v>593059.14058768074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593059.14058768074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2471.0797524486698</v>
      </c>
      <c r="L1179" s="444">
        <f t="shared" ca="1" si="106"/>
        <v>595530.22034012945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595530.22034012945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2481.3759180838729</v>
      </c>
      <c r="L1180" s="444">
        <f t="shared" ca="1" si="106"/>
        <v>598011.59625821328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598011.59625821328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2491.7149844092219</v>
      </c>
      <c r="L1181" s="444">
        <f t="shared" ca="1" si="106"/>
        <v>600503.31124262256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600503.31124262256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2502.097130177594</v>
      </c>
      <c r="L1182" s="444">
        <f t="shared" ca="1" si="106"/>
        <v>603005.4083728001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603005.4083728001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2512.522534886667</v>
      </c>
      <c r="L1183" s="444">
        <f t="shared" ca="1" si="106"/>
        <v>605517.93090768682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605517.93090768682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2522.9913787820283</v>
      </c>
      <c r="L1184" s="444">
        <f t="shared" ca="1" si="106"/>
        <v>608040.92228646891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608040.92228646891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2533.503842860287</v>
      </c>
      <c r="L1185" s="444">
        <f t="shared" ca="1" si="106"/>
        <v>610574.42612932925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610574.42612932925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2544.0601088722051</v>
      </c>
      <c r="L1186" s="444">
        <f t="shared" ca="1" si="106"/>
        <v>613118.4862382015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613118.4862382015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2554.6603593258396</v>
      </c>
      <c r="L1187" s="444">
        <f t="shared" ca="1" si="106"/>
        <v>615673.14659752732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615673.14659752732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2565.3047774896972</v>
      </c>
      <c r="L1188" s="444">
        <f t="shared" ca="1" si="106"/>
        <v>618238.45137501706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618238.45137501706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2575.9935473959044</v>
      </c>
      <c r="L1189" s="444">
        <f t="shared" ca="1" si="106"/>
        <v>620814.44492241298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620814.44492241298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2586.7268538433873</v>
      </c>
      <c r="L1190" s="444">
        <f t="shared" ca="1" si="106"/>
        <v>623401.17177625641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623401.17177625641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2597.5048824010682</v>
      </c>
      <c r="L1191" s="444">
        <f t="shared" ca="1" si="106"/>
        <v>625998.6766586575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625998.6766586575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2608.3278194110731</v>
      </c>
      <c r="L1192" s="444">
        <f t="shared" ca="1" si="106"/>
        <v>628607.00447806856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628607.00447806856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2619.1958519919522</v>
      </c>
      <c r="L1193" s="444">
        <f t="shared" ca="1" si="106"/>
        <v>631226.20033006056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631226.20033006056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2630.109168041919</v>
      </c>
      <c r="L1194" s="444">
        <f t="shared" ca="1" si="106"/>
        <v>633856.30949810252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633856.30949810252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2641.0679562420937</v>
      </c>
      <c r="L1195" s="444">
        <f t="shared" ca="1" si="106"/>
        <v>636497.37745434465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636497.37745434465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2652.0724060597695</v>
      </c>
      <c r="L1196" s="444">
        <f t="shared" ca="1" si="106"/>
        <v>639149.44986040436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639149.44986040436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2663.1227077516846</v>
      </c>
      <c r="L1197" s="444">
        <f t="shared" ca="1" si="106"/>
        <v>641812.57256815606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641812.57256815606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2674.2190523673171</v>
      </c>
      <c r="L1198" s="444">
        <f t="shared" ca="1" si="106"/>
        <v>644486.79162052332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644486.79162052332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2685.3616317521805</v>
      </c>
      <c r="L1199" s="444">
        <f t="shared" ca="1" si="106"/>
        <v>647172.15325227554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647172.15325227554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2696.550638551148</v>
      </c>
      <c r="L1200" s="444">
        <f t="shared" ca="1" si="106"/>
        <v>649868.70389082667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649868.70389082667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2707.7862662117777</v>
      </c>
      <c r="L1201" s="444">
        <f t="shared" ca="1" si="106"/>
        <v>652576.49015703844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652576.49015703844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2719.0687089876601</v>
      </c>
      <c r="L1202" s="444">
        <f t="shared" ca="1" si="106"/>
        <v>655295.55886602611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655295.55886602611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2730.3981619417755</v>
      </c>
      <c r="L1203" s="444">
        <f t="shared" ca="1" si="106"/>
        <v>658025.9570279679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658025.9570279679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2741.7748209498664</v>
      </c>
      <c r="L1204" s="444">
        <f t="shared" ca="1" si="106"/>
        <v>660767.73184891779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660767.73184891779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2753.198882703824</v>
      </c>
      <c r="L1205" s="444">
        <f t="shared" ca="1" si="106"/>
        <v>663520.93073162157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663520.93073162157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2764.6705447150898</v>
      </c>
      <c r="L1206" s="444">
        <f t="shared" ca="1" si="106"/>
        <v>666285.6012763367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666285.6012763367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2776.1900053180698</v>
      </c>
      <c r="L1207" s="444">
        <f t="shared" ca="1" si="106"/>
        <v>669061.79128165473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669061.79128165473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2787.7574636735612</v>
      </c>
      <c r="L1208" s="444">
        <f t="shared" ca="1" si="106"/>
        <v>671849.54874532833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671849.54874532833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2799.3731197722013</v>
      </c>
      <c r="L1209" s="444">
        <f t="shared" ca="1" si="106"/>
        <v>674648.92186510051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674648.92186510051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2811.0371744379186</v>
      </c>
      <c r="L1210" s="444">
        <f t="shared" ca="1" si="106"/>
        <v>677459.9590395384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677459.9590395384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2822.7498293314102</v>
      </c>
      <c r="L1211" s="444">
        <f t="shared" ca="1" si="106"/>
        <v>680282.70886886981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680282.70886886981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2834.5112869536242</v>
      </c>
      <c r="L1212" s="444">
        <f t="shared" ca="1" si="106"/>
        <v>683117.22015582339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683117.22015582339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2846.3217506492642</v>
      </c>
      <c r="L1213" s="444">
        <f t="shared" ca="1" si="106"/>
        <v>685963.54190647264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685963.54190647264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2858.1814246103027</v>
      </c>
      <c r="L1214" s="444">
        <f t="shared" ca="1" si="106"/>
        <v>688821.72333108296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688821.72333108296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2870.0905138795124</v>
      </c>
      <c r="L1215" s="444">
        <f t="shared" ca="1" si="106"/>
        <v>691691.81384496251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691691.81384496251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2882.0492243540102</v>
      </c>
      <c r="L1216" s="444">
        <f t="shared" ca="1" si="106"/>
        <v>694573.86306931649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694573.86306931649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2894.0577627888188</v>
      </c>
      <c r="L1217" s="444">
        <f t="shared" ca="1" si="106"/>
        <v>697467.92083210533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697467.92083210533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2906.1163368004391</v>
      </c>
      <c r="L1218" s="444">
        <f t="shared" ca="1" si="106"/>
        <v>700374.03716890572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700374.03716890572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2918.2251548704403</v>
      </c>
      <c r="L1219" s="444">
        <f t="shared" ca="1" si="106"/>
        <v>703292.26232377614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703292.26232377614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2930.3844263490673</v>
      </c>
      <c r="L1220" s="444">
        <f t="shared" ca="1" si="106"/>
        <v>706222.64675012522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706222.64675012522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2942.594361458855</v>
      </c>
      <c r="L1221" s="444">
        <f t="shared" ca="1" si="106"/>
        <v>709165.24111158412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709165.24111158412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2954.8551712982671</v>
      </c>
      <c r="L1222" s="444">
        <f t="shared" ca="1" si="106"/>
        <v>712120.09628288238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712120.09628288238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2967.1670678453434</v>
      </c>
      <c r="L1223" s="444">
        <f t="shared" ca="1" si="106"/>
        <v>715087.26335072774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715087.26335072774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2979.5302639613656</v>
      </c>
      <c r="L1224" s="444">
        <f t="shared" ca="1" si="106"/>
        <v>718066.79361468914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718066.79361468914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2991.944973394538</v>
      </c>
      <c r="L1225" s="444">
        <f t="shared" ca="1" si="106"/>
        <v>721058.73858808365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721058.73858808365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3004.4114107836817</v>
      </c>
      <c r="L1226" s="444">
        <f t="shared" ca="1" si="106"/>
        <v>724063.1499988673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724063.1499988673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3016.9297916619471</v>
      </c>
      <c r="L1227" s="444">
        <f t="shared" ca="1" si="106"/>
        <v>727080.07979052921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727080.07979052921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3029.5003324605382</v>
      </c>
      <c r="L1228" s="444">
        <f t="shared" ca="1" si="106"/>
        <v>730109.58012298972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730109.58012298972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3042.1232505124572</v>
      </c>
      <c r="L1229" s="444">
        <f t="shared" ca="1" si="106"/>
        <v>733151.70337350213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733151.70337350213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3054.7987640562587</v>
      </c>
      <c r="L1230" s="444">
        <f t="shared" ca="1" si="106"/>
        <v>736206.50213755842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736206.50213755842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3067.5270922398267</v>
      </c>
      <c r="L1231" s="444">
        <f t="shared" ca="1" si="106"/>
        <v>739274.02922979824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739274.02922979824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3080.3084551241591</v>
      </c>
      <c r="L1232" s="444">
        <f t="shared" ca="1" si="106"/>
        <v>742354.33768492239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742354.33768492239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3093.1430736871766</v>
      </c>
      <c r="L1233" s="444">
        <f t="shared" ca="1" si="106"/>
        <v>745447.4807586096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745447.4807586096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3106.03116982754</v>
      </c>
      <c r="L1234" s="444">
        <f t="shared" ca="1" si="106"/>
        <v>748553.51192843716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748553.51192843716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3118.972966368488</v>
      </c>
      <c r="L1235" s="444">
        <f t="shared" ca="1" si="106"/>
        <v>751672.4848948057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751672.4848948057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3131.9686870616906</v>
      </c>
      <c r="L1236" s="444">
        <f t="shared" ca="1" si="106"/>
        <v>754804.45358186739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754804.45358186739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3145.0185565911142</v>
      </c>
      <c r="L1237" s="444">
        <f t="shared" ca="1" si="106"/>
        <v>757949.47213845851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757949.47213845851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3158.1228005769103</v>
      </c>
      <c r="L1238" s="444">
        <f t="shared" ca="1" si="106"/>
        <v>761107.59493903548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761107.59493903548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3171.2816455793145</v>
      </c>
      <c r="L1239" s="444">
        <f t="shared" ca="1" si="106"/>
        <v>764278.87658461474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764278.87658461474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3184.4953191025616</v>
      </c>
      <c r="L1240" s="444">
        <f t="shared" ca="1" si="106"/>
        <v>767463.37190371729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767463.37190371729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3197.7640495988221</v>
      </c>
      <c r="L1241" s="444">
        <f t="shared" ca="1" si="106"/>
        <v>770661.13595331612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770661.13595331612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3211.0880664721503</v>
      </c>
      <c r="L1242" s="444">
        <f t="shared" ca="1" si="106"/>
        <v>773872.22401978832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773872.22401978832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3224.4676000824511</v>
      </c>
      <c r="L1243" s="444">
        <f t="shared" ca="1" si="106"/>
        <v>777096.69161987072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777096.69161987072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3237.9028817494614</v>
      </c>
      <c r="L1244" s="444">
        <f t="shared" ca="1" si="106"/>
        <v>780334.59450162016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780334.59450162016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3251.3941437567505</v>
      </c>
      <c r="L1245" s="444">
        <f t="shared" ca="1" si="106"/>
        <v>783585.98864537687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783585.98864537687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3264.9416193557367</v>
      </c>
      <c r="L1246" s="444">
        <f t="shared" ca="1" si="106"/>
        <v>786850.93026473257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786850.93026473257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3278.5455427697188</v>
      </c>
      <c r="L1247" s="444">
        <f t="shared" ca="1" si="106"/>
        <v>790129.47580750228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790129.47580750228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3292.2061491979262</v>
      </c>
      <c r="L1248" s="444">
        <f t="shared" ca="1" si="106"/>
        <v>793421.68195670017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793421.68195670017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3305.923674819584</v>
      </c>
      <c r="L1249" s="444">
        <f t="shared" ca="1" si="106"/>
        <v>796727.60563151981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796727.60563151981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3319.6983567979992</v>
      </c>
      <c r="L1250" s="444">
        <f t="shared" ca="1" si="106"/>
        <v>800047.30398831784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800047.30398831784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3333.5304332846576</v>
      </c>
      <c r="L1251" s="444">
        <f t="shared" ca="1" si="106"/>
        <v>803380.83442160254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803380.83442160254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3347.4201434233437</v>
      </c>
      <c r="L1252" s="444">
        <f t="shared" ca="1" si="106"/>
        <v>806728.25456502591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806728.25456502591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3361.3677273542744</v>
      </c>
      <c r="L1253" s="444">
        <f t="shared" ca="1" si="106"/>
        <v>810089.6222923802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810089.6222923802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3375.3734262182506</v>
      </c>
      <c r="L1254" s="444">
        <f t="shared" ca="1" si="106"/>
        <v>813464.99571859848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813464.99571859848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3389.4374821608271</v>
      </c>
      <c r="L1255" s="444">
        <f t="shared" ca="1" si="106"/>
        <v>816854.43320075935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816854.43320075935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3403.5601383364969</v>
      </c>
      <c r="L1256" s="444">
        <f t="shared" ca="1" si="106"/>
        <v>820257.99333909585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820257.99333909585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3417.7416389128989</v>
      </c>
      <c r="L1257" s="444">
        <f t="shared" ca="1" si="106"/>
        <v>823675.73497800878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823675.73497800878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3431.9822290750371</v>
      </c>
      <c r="L1258" s="444">
        <f t="shared" ca="1" si="106"/>
        <v>827107.71720708383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827107.71720708383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3446.2821550295157</v>
      </c>
      <c r="L1259" s="444">
        <f t="shared" ca="1" si="106"/>
        <v>830553.9993621133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830553.9993621133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3460.641664008805</v>
      </c>
      <c r="L1260" s="444">
        <f t="shared" ca="1" si="106"/>
        <v>834014.64102612215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834014.64102612215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3475.0610042755093</v>
      </c>
      <c r="L1261" s="444">
        <f t="shared" ca="1" si="106"/>
        <v>837489.7020303976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837489.7020303976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3489.5404251266573</v>
      </c>
      <c r="L1262" s="444">
        <f t="shared" ca="1" si="106"/>
        <v>840979.24245552428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840979.24245552428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3504.0801768980177</v>
      </c>
      <c r="L1263" s="444">
        <f t="shared" ca="1" si="106"/>
        <v>844483.32263242232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844483.32263242232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3518.6805109684269</v>
      </c>
      <c r="L1264" s="444">
        <f t="shared" ca="1" si="106"/>
        <v>848002.00314339076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848002.00314339076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3533.341679764128</v>
      </c>
      <c r="L1265" s="444">
        <f t="shared" ca="1" si="106"/>
        <v>851535.34482315485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851535.34482315485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3548.0639367631452</v>
      </c>
      <c r="L1266" s="444">
        <f t="shared" ca="1" si="106"/>
        <v>855083.40875991795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855083.40875991795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3562.8475364996575</v>
      </c>
      <c r="L1267" s="444">
        <f t="shared" ca="1" si="106"/>
        <v>858646.25629641756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858646.25629641756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3577.6927345684066</v>
      </c>
      <c r="L1268" s="444">
        <f t="shared" ca="1" si="106"/>
        <v>862223.94903098594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862223.94903098594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3592.5997876291076</v>
      </c>
      <c r="L1269" s="444">
        <f t="shared" ca="1" si="106"/>
        <v>865816.54881861503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865816.54881861503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3607.568953410896</v>
      </c>
      <c r="L1270" s="444">
        <f t="shared" ca="1" si="106"/>
        <v>869424.11777202587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869424.11777202587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3622.6004907167744</v>
      </c>
      <c r="L1271" s="444">
        <f t="shared" ca="1" si="106"/>
        <v>873046.71826274262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873046.71826274262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3637.6946594280944</v>
      </c>
      <c r="L1272" s="444">
        <f t="shared" ca="1" si="106"/>
        <v>876684.41292217071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876684.41292217071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3652.8517205090452</v>
      </c>
      <c r="L1273" s="444">
        <f t="shared" ca="1" si="106"/>
        <v>880337.26464267971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880337.26464267971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3668.0719360111657</v>
      </c>
      <c r="L1274" s="444">
        <f t="shared" ca="1" si="106"/>
        <v>884005.33657869091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884005.33657869091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3683.355569077879</v>
      </c>
      <c r="L1275" s="444">
        <f t="shared" ca="1" si="106"/>
        <v>887688.6921477688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887688.6921477688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3698.7028839490367</v>
      </c>
      <c r="L1276" s="444">
        <f t="shared" ca="1" si="106"/>
        <v>891387.39503171784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891387.39503171784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3714.1141459654909</v>
      </c>
      <c r="L1277" s="444">
        <f t="shared" ca="1" si="106"/>
        <v>895101.50917768339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895101.50917768339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3729.5896215736807</v>
      </c>
      <c r="L1278" s="444">
        <f t="shared" ca="1" si="106"/>
        <v>898831.09879925707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898831.09879925707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3745.1295783302371</v>
      </c>
      <c r="L1279" s="444">
        <f t="shared" ca="1" si="106"/>
        <v>902576.22837758728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902576.22837758728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3760.7342849066135</v>
      </c>
      <c r="L1280" s="444">
        <f t="shared" ca="1" si="106"/>
        <v>906336.96266249393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906336.96266249393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3776.4040110937244</v>
      </c>
      <c r="L1281" s="444">
        <f t="shared" ca="1" si="106"/>
        <v>910113.36667358771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910113.36667358771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3792.1390278066156</v>
      </c>
      <c r="L1282" s="444">
        <f t="shared" ca="1" si="106"/>
        <v>913905.50570139429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913905.50570139429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3807.939607089143</v>
      </c>
      <c r="L1283" s="444">
        <f t="shared" ref="L1283:L1537" ca="1" si="127">I1283-J1283+K1283</f>
        <v>917713.44530848344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917713.44530848344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3823.8060221186815</v>
      </c>
      <c r="L1284" s="444">
        <f t="shared" ca="1" si="127"/>
        <v>921537.2513306021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921537.2513306021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3839.7385472108422</v>
      </c>
      <c r="L1285" s="444">
        <f t="shared" ca="1" si="127"/>
        <v>925376.98987781291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925376.98987781291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3855.7374578242202</v>
      </c>
      <c r="L1286" s="444">
        <f t="shared" ca="1" si="127"/>
        <v>929232.72733563709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929232.72733563709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3871.8030305651546</v>
      </c>
      <c r="L1287" s="444">
        <f t="shared" ca="1" si="127"/>
        <v>933104.53036620223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933104.53036620223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3887.9355431925096</v>
      </c>
      <c r="L1288" s="444">
        <f t="shared" ca="1" si="127"/>
        <v>936992.46590939478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936992.46590939478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3904.1352746224784</v>
      </c>
      <c r="L1289" s="444">
        <f t="shared" ca="1" si="127"/>
        <v>940896.60118401726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940896.60118401726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3920.4025049334045</v>
      </c>
      <c r="L1290" s="444">
        <f t="shared" ca="1" si="127"/>
        <v>944817.00368895067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944817.00368895067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3936.7375153706284</v>
      </c>
      <c r="L1291" s="444">
        <f t="shared" ca="1" si="127"/>
        <v>948753.74120432127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948753.74120432127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3953.1405883513385</v>
      </c>
      <c r="L1292" s="444">
        <f t="shared" ca="1" si="127"/>
        <v>952706.88179267256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952706.88179267256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3969.6120074694686</v>
      </c>
      <c r="L1293" s="444">
        <f t="shared" ca="1" si="127"/>
        <v>956676.49380014208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956676.49380014208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3986.1520575005925</v>
      </c>
      <c r="L1294" s="444">
        <f t="shared" ca="1" si="127"/>
        <v>960662.64585764264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960662.64585764264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4002.7610244068442</v>
      </c>
      <c r="L1295" s="444">
        <f t="shared" ca="1" si="127"/>
        <v>964665.40688204952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964665.40688204952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4019.4391953418735</v>
      </c>
      <c r="L1296" s="444">
        <f t="shared" ca="1" si="127"/>
        <v>968684.84607739141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968684.84607739141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4036.1868586557976</v>
      </c>
      <c r="L1297" s="444">
        <f t="shared" ca="1" si="127"/>
        <v>972721.03293604718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972721.03293604718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4053.0043039001966</v>
      </c>
      <c r="L1298" s="444">
        <f t="shared" ca="1" si="127"/>
        <v>976774.03723994736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976774.03723994736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4069.8918218331141</v>
      </c>
      <c r="L1299" s="444">
        <f t="shared" ca="1" si="127"/>
        <v>980843.92906178045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980843.92906178045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4086.8497044240853</v>
      </c>
      <c r="L1300" s="444">
        <f t="shared" ca="1" si="127"/>
        <v>984930.77876620449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984930.77876620449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4103.8782448591846</v>
      </c>
      <c r="L1301" s="444">
        <f t="shared" ca="1" si="127"/>
        <v>989034.65701106365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989034.65701106365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4120.9777375460981</v>
      </c>
      <c r="L1302" s="444">
        <f t="shared" ca="1" si="127"/>
        <v>993155.63474860974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993155.63474860974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4138.1484781192075</v>
      </c>
      <c r="L1303" s="444">
        <f t="shared" ca="1" si="127"/>
        <v>997293.7832267289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997293.7832267289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4155.3907634447041</v>
      </c>
      <c r="L1304" s="444">
        <f t="shared" ca="1" si="127"/>
        <v>1001449.1739901736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1001449.1739901736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4172.7048916257227</v>
      </c>
      <c r="L1305" s="444">
        <f t="shared" ca="1" si="127"/>
        <v>1005621.8788817993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1005621.8788817993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4190.0911620074967</v>
      </c>
      <c r="L1306" s="444">
        <f t="shared" ca="1" si="127"/>
        <v>1009811.9700438068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1009811.9700438068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4207.549875182528</v>
      </c>
      <c r="L1307" s="444">
        <f t="shared" ca="1" si="127"/>
        <v>1014019.5199189894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1014019.5199189894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4225.0813329957891</v>
      </c>
      <c r="L1308" s="444">
        <f t="shared" ca="1" si="127"/>
        <v>1018244.6012519852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1018244.6012519852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4242.6858385499381</v>
      </c>
      <c r="L1309" s="444">
        <f t="shared" ca="1" si="127"/>
        <v>1022487.2870905352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1022487.2870905352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4260.3636962105629</v>
      </c>
      <c r="L1310" s="444">
        <f t="shared" ca="1" si="127"/>
        <v>1026747.6507867457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1026747.6507867457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4278.1152116114399</v>
      </c>
      <c r="L1311" s="444">
        <f t="shared" ca="1" si="127"/>
        <v>1031025.7659983572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1031025.7659983572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4295.9406916598218</v>
      </c>
      <c r="L1312" s="444">
        <f t="shared" ca="1" si="127"/>
        <v>1035321.706690017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1035321.706690017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4313.8404445417382</v>
      </c>
      <c r="L1313" s="444">
        <f t="shared" ca="1" si="127"/>
        <v>1039635.5471345588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1039635.5471345588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4331.8147797273286</v>
      </c>
      <c r="L1314" s="444">
        <f t="shared" ca="1" si="127"/>
        <v>1043967.3619142862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1043967.3619142862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4349.8640079761917</v>
      </c>
      <c r="L1315" s="444">
        <f t="shared" ca="1" si="127"/>
        <v>1048317.2259222623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1048317.2259222623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4367.988441342759</v>
      </c>
      <c r="L1316" s="444">
        <f t="shared" ca="1" si="127"/>
        <v>1052685.214363605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1052685.214363605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4386.1883931816874</v>
      </c>
      <c r="L1317" s="444">
        <f t="shared" ca="1" si="127"/>
        <v>1057071.4027567867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1057071.4027567867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4404.4641781532773</v>
      </c>
      <c r="L1318" s="444">
        <f t="shared" ca="1" si="127"/>
        <v>1061475.86693494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1061475.86693494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4422.8161122289166</v>
      </c>
      <c r="L1319" s="444">
        <f t="shared" ca="1" si="127"/>
        <v>1065898.6830471689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1065898.6830471689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4441.2445126965367</v>
      </c>
      <c r="L1320" s="444">
        <f t="shared" ca="1" si="127"/>
        <v>1070339.9275598654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1070339.9275598654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4459.7496981661061</v>
      </c>
      <c r="L1321" s="444">
        <f t="shared" ca="1" si="127"/>
        <v>1074799.6772580314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1074799.6772580314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4478.3319885751307</v>
      </c>
      <c r="L1322" s="444">
        <f t="shared" ca="1" si="127"/>
        <v>1079278.0092466066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1079278.0092466066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4496.9917051941939</v>
      </c>
      <c r="L1323" s="444">
        <f t="shared" ca="1" si="127"/>
        <v>1083775.0009518007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1083775.0009518007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4515.7291706325032</v>
      </c>
      <c r="L1324" s="444">
        <f t="shared" ca="1" si="127"/>
        <v>1088290.7301224333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1088290.7301224333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4534.5447088434721</v>
      </c>
      <c r="L1325" s="444">
        <f t="shared" ca="1" si="127"/>
        <v>1092825.2748312769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1092825.2748312769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4553.4386451303199</v>
      </c>
      <c r="L1326" s="444">
        <f t="shared" ca="1" si="127"/>
        <v>1097378.7134764071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1097378.7134764071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4572.4113061516964</v>
      </c>
      <c r="L1327" s="444">
        <f t="shared" ca="1" si="127"/>
        <v>1101951.1247825588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1101951.1247825588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4591.4630199273279</v>
      </c>
      <c r="L1328" s="444">
        <f t="shared" ca="1" si="127"/>
        <v>1106542.587802486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1106542.587802486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4610.5941158436917</v>
      </c>
      <c r="L1329" s="444">
        <f t="shared" ca="1" si="127"/>
        <v>1111153.1819183298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1111153.1819183298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4629.8049246597075</v>
      </c>
      <c r="L1330" s="444">
        <f t="shared" ca="1" si="127"/>
        <v>1115782.9868429895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1115782.9868429895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4649.0957785124556</v>
      </c>
      <c r="L1331" s="444">
        <f t="shared" ca="1" si="127"/>
        <v>1120432.082621502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1120432.082621502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4668.4670109229246</v>
      </c>
      <c r="L1332" s="444">
        <f t="shared" ca="1" si="127"/>
        <v>1125100.549632425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1125100.549632425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4687.9189568017709</v>
      </c>
      <c r="L1333" s="444">
        <f t="shared" ca="1" si="127"/>
        <v>1129788.4685892267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1129788.4685892267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4707.4519524551115</v>
      </c>
      <c r="L1334" s="444">
        <f t="shared" ca="1" si="127"/>
        <v>1134495.9205416818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1134495.9205416818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4727.0663355903407</v>
      </c>
      <c r="L1335" s="444">
        <f t="shared" ca="1" si="127"/>
        <v>1139222.9868772721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1139222.9868772721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4746.7624453219669</v>
      </c>
      <c r="L1336" s="444">
        <f t="shared" ca="1" si="127"/>
        <v>1143969.7493225941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1143969.7493225941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4766.5406221774756</v>
      </c>
      <c r="L1337" s="444">
        <f t="shared" ca="1" si="127"/>
        <v>1148736.2899447717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1148736.2899447717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4786.4012081032151</v>
      </c>
      <c r="L1338" s="444">
        <f t="shared" ca="1" si="127"/>
        <v>1153522.6911528748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1153522.6911528748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4806.3445464703118</v>
      </c>
      <c r="L1339" s="444">
        <f t="shared" ca="1" si="127"/>
        <v>1158329.0356993452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1158329.0356993452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4826.3709820806052</v>
      </c>
      <c r="L1340" s="444">
        <f t="shared" ca="1" si="127"/>
        <v>1163155.4066814259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1163155.4066814259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4846.4808611726075</v>
      </c>
      <c r="L1341" s="444">
        <f t="shared" ca="1" si="127"/>
        <v>1168001.8875425984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1168001.8875425984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4866.6745314274931</v>
      </c>
      <c r="L1342" s="444">
        <f t="shared" ca="1" si="127"/>
        <v>1172868.5620740259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1172868.5620740259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4886.9523419751076</v>
      </c>
      <c r="L1343" s="444">
        <f t="shared" ca="1" si="127"/>
        <v>1177755.514416001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1177755.514416001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4907.3146434000046</v>
      </c>
      <c r="L1344" s="444">
        <f t="shared" ca="1" si="127"/>
        <v>1182662.8290594011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1182662.8290594011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4927.7617877475041</v>
      </c>
      <c r="L1345" s="444">
        <f t="shared" ca="1" si="127"/>
        <v>1187590.5908471486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1187590.5908471486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4948.2941285297857</v>
      </c>
      <c r="L1346" s="444">
        <f t="shared" ca="1" si="127"/>
        <v>1192538.8849756783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1192538.8849756783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4968.9120207319929</v>
      </c>
      <c r="L1347" s="444">
        <f t="shared" ca="1" si="127"/>
        <v>1197507.7969964102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1197507.7969964102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4989.6158208183761</v>
      </c>
      <c r="L1348" s="444">
        <f t="shared" ca="1" si="127"/>
        <v>1202497.4128172286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1202497.4128172286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5010.405886738452</v>
      </c>
      <c r="L1349" s="444">
        <f t="shared" ca="1" si="127"/>
        <v>1207507.8187039671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1207507.8187039671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5031.2825779331961</v>
      </c>
      <c r="L1350" s="444">
        <f t="shared" ca="1" si="127"/>
        <v>1212539.1012819004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1212539.1012819004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5052.2462553412515</v>
      </c>
      <c r="L1351" s="444">
        <f t="shared" ca="1" si="127"/>
        <v>1217591.3475372416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1217591.3475372416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5073.2972814051736</v>
      </c>
      <c r="L1352" s="444">
        <f t="shared" ca="1" si="127"/>
        <v>1222664.6448186468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1222664.6448186468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5094.4360200776955</v>
      </c>
      <c r="L1353" s="444">
        <f t="shared" ca="1" si="127"/>
        <v>1227759.0808387245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1227759.0808387245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5115.662836828019</v>
      </c>
      <c r="L1354" s="444">
        <f t="shared" ca="1" si="127"/>
        <v>1232874.7436755525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1232874.7436755525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5136.9780986481355</v>
      </c>
      <c r="L1355" s="444">
        <f t="shared" ca="1" si="127"/>
        <v>1238011.7217742007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1238011.7217742007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5158.3821740591693</v>
      </c>
      <c r="L1356" s="444">
        <f t="shared" ca="1" si="127"/>
        <v>1243170.10394826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1243170.10394826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5179.8754331177497</v>
      </c>
      <c r="L1357" s="444">
        <f t="shared" ca="1" si="127"/>
        <v>1248349.9793813778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1248349.9793813778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5201.4582474224071</v>
      </c>
      <c r="L1358" s="444">
        <f t="shared" ca="1" si="127"/>
        <v>1253551.4376288003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1253551.4376288003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5223.1309901200011</v>
      </c>
      <c r="L1359" s="444">
        <f t="shared" ca="1" si="127"/>
        <v>1258774.5686189204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1258774.5686189204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5244.894035912168</v>
      </c>
      <c r="L1360" s="444">
        <f t="shared" ca="1" si="127"/>
        <v>1264019.4626548325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1264019.4626548325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5266.7477610618025</v>
      </c>
      <c r="L1361" s="444">
        <f t="shared" ca="1" si="127"/>
        <v>1269286.2104158944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1269286.2104158944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5288.6925433995602</v>
      </c>
      <c r="L1362" s="444">
        <f t="shared" ca="1" si="127"/>
        <v>1274574.9029592939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1274574.9029592939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5310.728762330391</v>
      </c>
      <c r="L1363" s="444">
        <f t="shared" ca="1" si="127"/>
        <v>1279885.6317216244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1279885.6317216244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5332.8567988401019</v>
      </c>
      <c r="L1364" s="444">
        <f t="shared" ca="1" si="127"/>
        <v>1285218.4885204644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1285218.4885204644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5355.0770355019349</v>
      </c>
      <c r="L1365" s="444">
        <f t="shared" ca="1" si="127"/>
        <v>1290573.5655559662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1290573.5655559662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5377.3898564831925</v>
      </c>
      <c r="L1366" s="444">
        <f t="shared" ca="1" si="127"/>
        <v>1295950.9554124493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1295950.9554124493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5399.7956475518722</v>
      </c>
      <c r="L1367" s="444">
        <f t="shared" ca="1" si="127"/>
        <v>1301350.7510600011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1301350.7510600011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5422.294796083338</v>
      </c>
      <c r="L1368" s="444">
        <f t="shared" ca="1" si="127"/>
        <v>1306773.0458560844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1306773.0458560844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5444.8876910670187</v>
      </c>
      <c r="L1369" s="444">
        <f t="shared" ca="1" si="127"/>
        <v>1312217.9335471515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1312217.9335471515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5467.5747231131309</v>
      </c>
      <c r="L1370" s="444">
        <f t="shared" ca="1" si="127"/>
        <v>1317685.5082702646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1317685.5082702646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5490.3562844594362</v>
      </c>
      <c r="L1371" s="444">
        <f t="shared" ca="1" si="127"/>
        <v>1323175.864554724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1323175.864554724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5513.2327689780168</v>
      </c>
      <c r="L1372" s="444">
        <f t="shared" ca="1" si="127"/>
        <v>1328689.0973237019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1328689.0973237019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5536.2045721820914</v>
      </c>
      <c r="L1373" s="444">
        <f t="shared" ca="1" si="127"/>
        <v>1334225.3018958841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1334225.3018958841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5559.2720912328505</v>
      </c>
      <c r="L1374" s="444">
        <f t="shared" ca="1" si="127"/>
        <v>1339784.573987117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1339784.573987117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5582.435724946321</v>
      </c>
      <c r="L1375" s="444">
        <f t="shared" ca="1" si="127"/>
        <v>1345367.0097120632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1345367.0097120632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5605.6958738002631</v>
      </c>
      <c r="L1376" s="444">
        <f t="shared" ca="1" si="127"/>
        <v>1350972.7055858634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1350972.7055858634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5629.052939941098</v>
      </c>
      <c r="L1377" s="444">
        <f t="shared" ca="1" si="127"/>
        <v>1356601.7585258046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1356601.7585258046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5652.5073271908523</v>
      </c>
      <c r="L1378" s="444">
        <f t="shared" ca="1" si="127"/>
        <v>1362254.2658529954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1362254.2658529954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5676.059441054148</v>
      </c>
      <c r="L1379" s="444">
        <f t="shared" ca="1" si="127"/>
        <v>1367930.3252940497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1367930.3252940497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5699.7096887252073</v>
      </c>
      <c r="L1380" s="444">
        <f t="shared" ca="1" si="127"/>
        <v>1373630.0349827749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1373630.0349827749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5723.4584790948957</v>
      </c>
      <c r="L1381" s="444">
        <f t="shared" ca="1" si="127"/>
        <v>1379353.4934618697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1379353.4934618697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5747.3062227577902</v>
      </c>
      <c r="L1382" s="444">
        <f t="shared" ca="1" si="127"/>
        <v>1385100.7996846274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1385100.7996846274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5771.2533320192806</v>
      </c>
      <c r="L1383" s="444">
        <f t="shared" ca="1" si="127"/>
        <v>1390872.0530166468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1390872.0530166468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5795.3002209026945</v>
      </c>
      <c r="L1384" s="444">
        <f t="shared" ca="1" si="127"/>
        <v>1396667.3532375495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1396667.3532375495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5819.4473051564564</v>
      </c>
      <c r="L1385" s="444">
        <f t="shared" ca="1" si="127"/>
        <v>1402486.8005427059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1402486.8005427059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5843.6950022612746</v>
      </c>
      <c r="L1386" s="444">
        <f t="shared" ca="1" si="127"/>
        <v>1408330.4955449672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1408330.4955449672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5868.043731437363</v>
      </c>
      <c r="L1387" s="444">
        <f t="shared" ca="1" si="127"/>
        <v>1414198.5392764045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1414198.5392764045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5892.4939136516859</v>
      </c>
      <c r="L1388" s="444">
        <f t="shared" ca="1" si="127"/>
        <v>1420091.0331900562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1420091.0331900562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5917.0459716252344</v>
      </c>
      <c r="L1389" s="444">
        <f t="shared" ca="1" si="127"/>
        <v>1426008.0791616815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1426008.0791616815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5941.7003298403397</v>
      </c>
      <c r="L1390" s="444">
        <f t="shared" ca="1" si="127"/>
        <v>1431949.7794915219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1431949.7794915219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5966.4574145480074</v>
      </c>
      <c r="L1391" s="444">
        <f t="shared" ca="1" si="127"/>
        <v>1437916.2369060698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1437916.2369060698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5991.3176537752906</v>
      </c>
      <c r="L1392" s="444">
        <f t="shared" ca="1" si="127"/>
        <v>1443907.554559845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1443907.554559845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6016.2814773326872</v>
      </c>
      <c r="L1393" s="444">
        <f t="shared" ca="1" si="127"/>
        <v>1449923.8360371776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1449923.8360371776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6041.3493168215737</v>
      </c>
      <c r="L1394" s="444">
        <f t="shared" ca="1" si="127"/>
        <v>1455965.1853539993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1455965.1853539993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6066.5216056416639</v>
      </c>
      <c r="L1395" s="444">
        <f t="shared" ca="1" si="127"/>
        <v>1462031.7069596408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1462031.7069596408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6091.7987789985036</v>
      </c>
      <c r="L1396" s="444">
        <f t="shared" ca="1" si="127"/>
        <v>1468123.5057386393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1468123.5057386393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6117.1812739109973</v>
      </c>
      <c r="L1397" s="444">
        <f t="shared" ca="1" si="127"/>
        <v>1474240.6870125502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1474240.6870125502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6142.6695292189588</v>
      </c>
      <c r="L1398" s="444">
        <f t="shared" ca="1" si="127"/>
        <v>1480383.3565417691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1480383.3565417691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6168.2639855907046</v>
      </c>
      <c r="L1399" s="444">
        <f t="shared" ca="1" si="127"/>
        <v>1486551.6205273599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1486551.6205273599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6193.9650855306663</v>
      </c>
      <c r="L1400" s="444">
        <f t="shared" ca="1" si="127"/>
        <v>1492745.5856128905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1492745.5856128905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6219.7732733870434</v>
      </c>
      <c r="L1401" s="444">
        <f t="shared" ca="1" si="127"/>
        <v>1498965.3588862775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1498965.3588862775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6245.68899535949</v>
      </c>
      <c r="L1402" s="444">
        <f t="shared" ca="1" si="127"/>
        <v>1505211.047881637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1505211.047881637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6271.7126995068211</v>
      </c>
      <c r="L1403" s="444">
        <f t="shared" ca="1" si="127"/>
        <v>1511482.7605811439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1511482.7605811439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6297.8448357547659</v>
      </c>
      <c r="L1404" s="444">
        <f t="shared" ca="1" si="127"/>
        <v>1517780.6054168986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1517780.6054168986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6324.0858559037442</v>
      </c>
      <c r="L1405" s="444">
        <f t="shared" ca="1" si="127"/>
        <v>1524104.6912728024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1524104.6912728024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6350.4362136366763</v>
      </c>
      <c r="L1406" s="444">
        <f t="shared" ca="1" si="127"/>
        <v>1530455.1274864392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1530455.1274864392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6376.8963645268295</v>
      </c>
      <c r="L1407" s="444">
        <f t="shared" ca="1" si="127"/>
        <v>1536832.023850966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1536832.023850966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6403.4667660456917</v>
      </c>
      <c r="L1408" s="444">
        <f t="shared" ca="1" si="127"/>
        <v>1543235.4906170117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1543235.4906170117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6430.147877570882</v>
      </c>
      <c r="L1409" s="444">
        <f t="shared" ca="1" si="127"/>
        <v>1549665.6384945826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1549665.6384945826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6456.9401603940942</v>
      </c>
      <c r="L1410" s="444">
        <f t="shared" ca="1" si="127"/>
        <v>1556122.5786549768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1556122.5786549768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6483.8440777290698</v>
      </c>
      <c r="L1411" s="444">
        <f t="shared" ca="1" si="127"/>
        <v>1562606.4227327059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1562606.4227327059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6510.8600947196082</v>
      </c>
      <c r="L1412" s="444">
        <f t="shared" ca="1" si="127"/>
        <v>1569117.2828274255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1569117.2828274255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6537.9886784476066</v>
      </c>
      <c r="L1413" s="444">
        <f t="shared" ca="1" si="127"/>
        <v>1575655.2715058732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1575655.2715058732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6565.2302979411379</v>
      </c>
      <c r="L1414" s="444">
        <f t="shared" ca="1" si="127"/>
        <v>1582220.5018038144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1582220.5018038144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6592.58542418256</v>
      </c>
      <c r="L1415" s="444">
        <f t="shared" ca="1" si="127"/>
        <v>1588813.0872279969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1588813.0872279969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6620.054530116654</v>
      </c>
      <c r="L1416" s="444">
        <f t="shared" ca="1" si="127"/>
        <v>1595433.1417581136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1595433.1417581136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6647.6380906588065</v>
      </c>
      <c r="L1417" s="444">
        <f t="shared" ca="1" si="127"/>
        <v>1602080.7798487723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1602080.7798487723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6675.3365827032176</v>
      </c>
      <c r="L1418" s="444">
        <f t="shared" ca="1" si="127"/>
        <v>1608756.1164314756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1608756.1164314756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6703.1504851311483</v>
      </c>
      <c r="L1419" s="444">
        <f t="shared" ca="1" si="127"/>
        <v>1615459.2669166068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1615459.2669166068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6731.080278819195</v>
      </c>
      <c r="L1420" s="444">
        <f t="shared" ca="1" si="127"/>
        <v>1622190.347195426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1622190.347195426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6759.1264466476086</v>
      </c>
      <c r="L1421" s="444">
        <f t="shared" ca="1" si="127"/>
        <v>1628949.4736420736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1628949.4736420736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6787.2894735086402</v>
      </c>
      <c r="L1422" s="444">
        <f t="shared" ca="1" si="127"/>
        <v>1635736.7631155823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1635736.7631155823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6815.5698463149265</v>
      </c>
      <c r="L1423" s="444">
        <f t="shared" ca="1" si="127"/>
        <v>1642552.3329618971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1642552.3329618971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6843.9680540079034</v>
      </c>
      <c r="L1424" s="444">
        <f t="shared" ca="1" si="127"/>
        <v>1649396.3010159051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1649396.3010159051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6872.4845875662713</v>
      </c>
      <c r="L1425" s="444">
        <f t="shared" ca="1" si="127"/>
        <v>1656268.7856034713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1656268.7856034713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6901.1199400144642</v>
      </c>
      <c r="L1426" s="444">
        <f t="shared" ca="1" si="127"/>
        <v>1663169.9055434859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1663169.9055434859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6929.8746064311908</v>
      </c>
      <c r="L1427" s="444">
        <f t="shared" ca="1" si="127"/>
        <v>1670099.7801499171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1670099.7801499171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6958.7490839579878</v>
      </c>
      <c r="L1428" s="444">
        <f t="shared" ca="1" si="127"/>
        <v>1677058.5292338752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1677058.5292338752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6987.7438718078129</v>
      </c>
      <c r="L1429" s="444">
        <f t="shared" ca="1" si="127"/>
        <v>1684046.273105683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1684046.273105683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7016.8594712736794</v>
      </c>
      <c r="L1430" s="444">
        <f t="shared" ca="1" si="127"/>
        <v>1691063.1325769566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1691063.1325769566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7046.0963857373199</v>
      </c>
      <c r="L1431" s="444">
        <f t="shared" ca="1" si="127"/>
        <v>1698109.2289626941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1698109.2289626941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7075.4551206778915</v>
      </c>
      <c r="L1432" s="444">
        <f t="shared" ca="1" si="127"/>
        <v>1705184.6840833719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1705184.6840833719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7104.9361836807157</v>
      </c>
      <c r="L1433" s="444">
        <f t="shared" ca="1" si="127"/>
        <v>1712289.6202670527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1712289.6202670527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7134.5400844460537</v>
      </c>
      <c r="L1434" s="444">
        <f t="shared" ca="1" si="127"/>
        <v>1719424.1603514988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1719424.1603514988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7164.2673347979116</v>
      </c>
      <c r="L1435" s="444">
        <f t="shared" ca="1" si="127"/>
        <v>1726588.4276862966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1726588.4276862966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7194.1184486929023</v>
      </c>
      <c r="L1436" s="444">
        <f t="shared" ca="1" si="127"/>
        <v>1733782.5461349895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1733782.5461349895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7224.0939422291231</v>
      </c>
      <c r="L1437" s="444">
        <f t="shared" ca="1" si="127"/>
        <v>1741006.6400772186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1741006.6400772186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7254.1943336550785</v>
      </c>
      <c r="L1438" s="444">
        <f t="shared" ca="1" si="127"/>
        <v>1748260.8344108737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1748260.8344108737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7284.4201433786402</v>
      </c>
      <c r="L1439" s="444">
        <f t="shared" ca="1" si="127"/>
        <v>1755545.2545542524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1755545.2545542524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7314.7718939760516</v>
      </c>
      <c r="L1440" s="444">
        <f t="shared" ca="1" si="127"/>
        <v>1762860.0264482284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1762860.0264482284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7345.2501102009519</v>
      </c>
      <c r="L1441" s="444">
        <f t="shared" ca="1" si="127"/>
        <v>1770205.2765584292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1770205.2765584292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7375.8553189934564</v>
      </c>
      <c r="L1442" s="444">
        <f t="shared" ca="1" si="127"/>
        <v>1777581.1318774228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1777581.1318774228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7406.5880494892617</v>
      </c>
      <c r="L1443" s="444">
        <f t="shared" ca="1" si="127"/>
        <v>1784987.7199269121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1784987.7199269121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7437.4488330288013</v>
      </c>
      <c r="L1444" s="444">
        <f t="shared" ca="1" si="127"/>
        <v>1792425.1687599409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1792425.1687599409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7468.43820316642</v>
      </c>
      <c r="L1445" s="444">
        <f t="shared" ca="1" si="127"/>
        <v>1799893.6069631074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1799893.6069631074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7499.5566956796138</v>
      </c>
      <c r="L1446" s="444">
        <f t="shared" ca="1" si="127"/>
        <v>1807393.163658787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1807393.163658787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7530.8048485782792</v>
      </c>
      <c r="L1447" s="444">
        <f t="shared" ca="1" si="127"/>
        <v>1814923.9685073653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1814923.9685073653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7562.1832021140217</v>
      </c>
      <c r="L1448" s="444">
        <f t="shared" ca="1" si="127"/>
        <v>1822486.1517094793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1822486.1517094793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7593.6922987894968</v>
      </c>
      <c r="L1449" s="444">
        <f t="shared" ca="1" si="127"/>
        <v>1830079.8440082688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1830079.8440082688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7625.3326833677866</v>
      </c>
      <c r="L1450" s="444">
        <f t="shared" ca="1" si="127"/>
        <v>1837705.1766916367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1837705.1766916367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7657.1049028818197</v>
      </c>
      <c r="L1451" s="444">
        <f t="shared" ca="1" si="127"/>
        <v>1845362.2815945186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1845362.2815945186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7689.0095066438271</v>
      </c>
      <c r="L1452" s="444">
        <f t="shared" ca="1" si="127"/>
        <v>1853051.2911011623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1853051.2911011623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7721.0470462548428</v>
      </c>
      <c r="L1453" s="444">
        <f t="shared" ca="1" si="127"/>
        <v>1860772.3381474172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1860772.3381474172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7753.2180756142388</v>
      </c>
      <c r="L1454" s="444">
        <f t="shared" ca="1" si="127"/>
        <v>1868525.5562230314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1868525.5562230314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7785.5231509292971</v>
      </c>
      <c r="L1455" s="444">
        <f t="shared" ca="1" si="127"/>
        <v>1876311.0793739606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1876311.0793739606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7817.9628307248367</v>
      </c>
      <c r="L1456" s="444">
        <f t="shared" ca="1" si="127"/>
        <v>1884129.0422046855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1884129.0422046855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7850.5376758528564</v>
      </c>
      <c r="L1457" s="444">
        <f t="shared" ca="1" si="127"/>
        <v>1891979.5798805384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1891979.5798805384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7883.2482495022432</v>
      </c>
      <c r="L1458" s="444">
        <f t="shared" ca="1" si="127"/>
        <v>1899862.8281300406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1899862.8281300406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7916.0951172085033</v>
      </c>
      <c r="L1459" s="444">
        <f t="shared" ca="1" si="127"/>
        <v>1907778.9232472491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1907778.9232472491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7949.0788468635374</v>
      </c>
      <c r="L1460" s="444">
        <f t="shared" ca="1" si="127"/>
        <v>1915728.0020941126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1915728.0020941126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7982.2000087254692</v>
      </c>
      <c r="L1461" s="444">
        <f t="shared" ca="1" si="127"/>
        <v>1923710.2021028381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1923710.2021028381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8015.459175428492</v>
      </c>
      <c r="L1462" s="444">
        <f t="shared" ca="1" si="127"/>
        <v>1931725.6612782665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1931725.6612782665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8048.8569219927767</v>
      </c>
      <c r="L1463" s="444">
        <f t="shared" ca="1" si="127"/>
        <v>1939774.5182002592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1939774.5182002592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8082.3938258344133</v>
      </c>
      <c r="L1464" s="444">
        <f t="shared" ca="1" si="127"/>
        <v>1947856.9120260936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1947856.9120260936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8116.0704667753898</v>
      </c>
      <c r="L1465" s="444">
        <f t="shared" ca="1" si="127"/>
        <v>1955972.982492869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1955972.982492869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8149.8874270536207</v>
      </c>
      <c r="L1466" s="444">
        <f t="shared" ca="1" si="127"/>
        <v>1964122.8699199227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1964122.8699199227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8183.8452913330111</v>
      </c>
      <c r="L1467" s="444">
        <f t="shared" ca="1" si="127"/>
        <v>1972306.7152112557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1972306.7152112557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8217.9446467135658</v>
      </c>
      <c r="L1468" s="444">
        <f t="shared" ca="1" si="127"/>
        <v>1980524.6598579693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1980524.6598579693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8252.1860827415367</v>
      </c>
      <c r="L1469" s="444">
        <f t="shared" ca="1" si="127"/>
        <v>1988776.8459407107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1988776.8459407107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8286.570191419627</v>
      </c>
      <c r="L1470" s="444">
        <f t="shared" ca="1" si="127"/>
        <v>1997063.4161321304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1997063.4161321304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8321.0975672172117</v>
      </c>
      <c r="L1471" s="444">
        <f t="shared" ca="1" si="127"/>
        <v>2005384.5136993476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2005384.5136993476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8355.7688070806144</v>
      </c>
      <c r="L1472" s="444">
        <f t="shared" ca="1" si="127"/>
        <v>2013740.2825064282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2013740.2825064282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8390.5845104434502</v>
      </c>
      <c r="L1473" s="444">
        <f t="shared" ca="1" si="127"/>
        <v>2022130.8670168717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2022130.8670168717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8425.5452792369651</v>
      </c>
      <c r="L1474" s="444">
        <f t="shared" ca="1" si="127"/>
        <v>2030556.4122961087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2030556.4122961087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8460.6517179004531</v>
      </c>
      <c r="L1475" s="444">
        <f t="shared" ca="1" si="127"/>
        <v>2039017.0640140092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2039017.0640140092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8495.9044333917045</v>
      </c>
      <c r="L1476" s="444">
        <f t="shared" ca="1" si="127"/>
        <v>2047512.968447401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2047512.968447401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8531.3040351975033</v>
      </c>
      <c r="L1477" s="444">
        <f t="shared" ca="1" si="127"/>
        <v>2056044.2724825984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2056044.2724825984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8566.851135344159</v>
      </c>
      <c r="L1478" s="444">
        <f t="shared" ca="1" si="127"/>
        <v>2064611.1236179427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2064611.1236179427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8602.5463484080938</v>
      </c>
      <c r="L1479" s="444">
        <f t="shared" ca="1" si="127"/>
        <v>2073213.6699663508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2073213.6699663508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8638.3902915264607</v>
      </c>
      <c r="L1480" s="444">
        <f t="shared" ca="1" si="127"/>
        <v>2081852.0602578772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2081852.0602578772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8674.3835844078203</v>
      </c>
      <c r="L1481" s="444">
        <f t="shared" ca="1" si="127"/>
        <v>2090526.4438422851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2090526.4438422851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8710.5268493428539</v>
      </c>
      <c r="L1482" s="444">
        <f t="shared" ca="1" si="127"/>
        <v>2099236.9706916278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2099236.9706916278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8746.8207112151158</v>
      </c>
      <c r="L1483" s="444">
        <f t="shared" ca="1" si="127"/>
        <v>2107983.7914028428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2107983.7914028428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8783.2657975118454</v>
      </c>
      <c r="L1484" s="444">
        <f t="shared" ca="1" si="127"/>
        <v>2116767.0572003545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2116767.0572003545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8819.8627383348103</v>
      </c>
      <c r="L1485" s="444">
        <f t="shared" ca="1" si="127"/>
        <v>2125586.9199386896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2125586.9199386896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8856.612166411207</v>
      </c>
      <c r="L1486" s="444">
        <f t="shared" ca="1" si="127"/>
        <v>2134443.5321051008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2134443.5321051008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8893.5147171045865</v>
      </c>
      <c r="L1487" s="444">
        <f t="shared" ca="1" si="127"/>
        <v>2143337.0468222052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2143337.0468222052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8930.5710284258548</v>
      </c>
      <c r="L1488" s="444">
        <f t="shared" ca="1" si="127"/>
        <v>2152267.617850631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2152267.617850631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8967.7817410442949</v>
      </c>
      <c r="L1489" s="444">
        <f t="shared" ca="1" si="127"/>
        <v>2161235.3995916755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2161235.3995916755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9005.1474982986474</v>
      </c>
      <c r="L1490" s="444">
        <f t="shared" ca="1" si="127"/>
        <v>2170240.5470899739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2170240.5470899739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9042.668946208225</v>
      </c>
      <c r="L1491" s="444">
        <f t="shared" ca="1" si="127"/>
        <v>2179283.2160361824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2179283.2160361824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9080.3467334840934</v>
      </c>
      <c r="L1492" s="444">
        <f t="shared" ca="1" si="127"/>
        <v>2188363.5627696663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2188363.5627696663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9118.1815115402769</v>
      </c>
      <c r="L1493" s="444">
        <f t="shared" ca="1" si="127"/>
        <v>2197481.7442812067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2197481.7442812067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9156.1739345050282</v>
      </c>
      <c r="L1494" s="444">
        <f t="shared" ca="1" si="127"/>
        <v>2206637.9182157116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2206637.9182157116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9194.324659232132</v>
      </c>
      <c r="L1495" s="444">
        <f t="shared" ca="1" si="127"/>
        <v>2215832.2428749437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2215832.2428749437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9232.6343453122645</v>
      </c>
      <c r="L1496" s="444">
        <f t="shared" ca="1" si="127"/>
        <v>2225064.8772202558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2225064.8772202558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9271.1036550843983</v>
      </c>
      <c r="L1497" s="444">
        <f t="shared" ca="1" si="127"/>
        <v>2234335.9808753403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2234335.9808753403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9309.7332536472513</v>
      </c>
      <c r="L1498" s="444">
        <f t="shared" ca="1" si="127"/>
        <v>2243645.7141289874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2243645.7141289874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9348.5238088707811</v>
      </c>
      <c r="L1499" s="444">
        <f t="shared" ca="1" si="127"/>
        <v>2252994.2379378583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2252994.2379378583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9387.4759914077422</v>
      </c>
      <c r="L1500" s="444">
        <f t="shared" ca="1" si="127"/>
        <v>2262381.7139292662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2262381.7139292662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9426.5904747052755</v>
      </c>
      <c r="L1501" s="444">
        <f t="shared" ca="1" si="127"/>
        <v>2271808.3044039714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2271808.3044039714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9465.8679350165476</v>
      </c>
      <c r="L1502" s="444">
        <f t="shared" ca="1" si="127"/>
        <v>2281274.1723389882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2281274.1723389882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9505.3090514124506</v>
      </c>
      <c r="L1503" s="444">
        <f t="shared" ca="1" si="127"/>
        <v>2290779.4813904008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2290779.4813904008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9544.9145057933365</v>
      </c>
      <c r="L1504" s="444">
        <f t="shared" ca="1" si="127"/>
        <v>2300324.395896194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2300324.395896194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9584.6849829008079</v>
      </c>
      <c r="L1505" s="444">
        <f t="shared" ca="1" si="127"/>
        <v>2309909.080879095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2309909.080879095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9624.621170329563</v>
      </c>
      <c r="L1506" s="444">
        <f t="shared" ca="1" si="127"/>
        <v>2319533.7020494244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2319533.7020494244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9664.7237585392686</v>
      </c>
      <c r="L1507" s="444">
        <f t="shared" ca="1" si="127"/>
        <v>2329198.4258079636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2329198.4258079636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9704.993440866514</v>
      </c>
      <c r="L1508" s="444">
        <f t="shared" ca="1" si="127"/>
        <v>2338903.4192488301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2338903.4192488301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9745.4309135367912</v>
      </c>
      <c r="L1509" s="444">
        <f t="shared" ca="1" si="127"/>
        <v>2348648.8501623669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2348648.8501623669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9786.0368756765292</v>
      </c>
      <c r="L1510" s="444">
        <f t="shared" ca="1" si="127"/>
        <v>2358434.8870380432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2358434.8870380432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9826.8120293251795</v>
      </c>
      <c r="L1511" s="444">
        <f t="shared" ca="1" si="127"/>
        <v>2368261.6990673686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2368261.6990673686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9867.7570794473686</v>
      </c>
      <c r="L1512" s="444">
        <f t="shared" ca="1" si="127"/>
        <v>2378129.4561468158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2378129.4561468158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9908.8727339450652</v>
      </c>
      <c r="L1513" s="444">
        <f t="shared" ca="1" si="127"/>
        <v>2388038.3288807608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2388038.3288807608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9950.1597036698367</v>
      </c>
      <c r="L1514" s="444">
        <f t="shared" ca="1" si="127"/>
        <v>2397988.4885844309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2397988.4885844309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9991.6187024351293</v>
      </c>
      <c r="L1515" s="444">
        <f t="shared" ca="1" si="127"/>
        <v>2407980.1072868658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2407980.1072868658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10033.250447028608</v>
      </c>
      <c r="L1516" s="444">
        <f t="shared" ca="1" si="127"/>
        <v>2418013.3577338946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2418013.3577338946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10075.05565722456</v>
      </c>
      <c r="L1517" s="444">
        <f t="shared" ca="1" si="127"/>
        <v>2428088.4133911193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2428088.4133911193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10117.03505579633</v>
      </c>
      <c r="L1518" s="444">
        <f t="shared" ca="1" si="127"/>
        <v>2438205.4484469155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2438205.4484469155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10159.189368528814</v>
      </c>
      <c r="L1519" s="444">
        <f t="shared" ca="1" si="127"/>
        <v>2448364.6378154443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2448364.6378154443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10201.519324231018</v>
      </c>
      <c r="L1520" s="444">
        <f t="shared" ca="1" si="127"/>
        <v>2458566.1571396752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2458566.1571396752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10244.025654748646</v>
      </c>
      <c r="L1521" s="444">
        <f t="shared" ca="1" si="127"/>
        <v>2468810.1827944238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2468810.1827944238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10286.709094976766</v>
      </c>
      <c r="L1522" s="444">
        <f t="shared" ca="1" si="127"/>
        <v>2479096.8918894003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2479096.8918894003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10329.570382872502</v>
      </c>
      <c r="L1523" s="444">
        <f t="shared" ca="1" si="127"/>
        <v>2489426.4622722729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2489426.4622722729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10372.610259467803</v>
      </c>
      <c r="L1524" s="444">
        <f t="shared" ca="1" si="127"/>
        <v>2499799.0725317406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2499799.0725317406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10415.829468882253</v>
      </c>
      <c r="L1525" s="444">
        <f t="shared" ca="1" si="127"/>
        <v>2510214.9020006228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2510214.9020006228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10459.228758335928</v>
      </c>
      <c r="L1526" s="444">
        <f t="shared" ca="1" si="127"/>
        <v>2520674.1307589589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2520674.1307589589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10502.808878162328</v>
      </c>
      <c r="L1527" s="444">
        <f t="shared" ca="1" si="127"/>
        <v>2531176.9396371213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2531176.9396371213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10546.570581821339</v>
      </c>
      <c r="L1528" s="444">
        <f t="shared" ca="1" si="127"/>
        <v>2541723.5102189425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2541723.5102189425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10590.514625912261</v>
      </c>
      <c r="L1529" s="444">
        <f t="shared" ca="1" si="127"/>
        <v>2552314.0248448546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2552314.0248448546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10634.641770186894</v>
      </c>
      <c r="L1530" s="444">
        <f t="shared" ca="1" si="127"/>
        <v>2562948.6666150414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2562948.6666150414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10678.952777562672</v>
      </c>
      <c r="L1531" s="444">
        <f t="shared" ca="1" si="127"/>
        <v>2573627.6193926041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2573627.6193926041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10723.44841413585</v>
      </c>
      <c r="L1532" s="444">
        <f t="shared" ca="1" si="127"/>
        <v>2584351.0678067398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2584351.0678067398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10768.129449194748</v>
      </c>
      <c r="L1533" s="444">
        <f t="shared" ca="1" si="127"/>
        <v>2595119.1972559346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2595119.1972559346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10812.996655233061</v>
      </c>
      <c r="L1534" s="444">
        <f t="shared" ca="1" si="127"/>
        <v>2605932.1939111678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2605932.1939111678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10858.050807963198</v>
      </c>
      <c r="L1535" s="444">
        <f t="shared" ca="1" si="127"/>
        <v>2616790.2447191309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2616790.2447191309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10903.292686329713</v>
      </c>
      <c r="L1536" s="444">
        <f t="shared" ca="1" si="127"/>
        <v>2627693.5374054606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2627693.5374054606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10948.723072522753</v>
      </c>
      <c r="L1537" s="444">
        <f t="shared" ca="1" si="127"/>
        <v>2638642.2604779834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2638642.2604779834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10994.342751991597</v>
      </c>
      <c r="L1538" s="444">
        <f t="shared" ref="L1538:L1792" ca="1" si="132">I1538-J1538+K1538</f>
        <v>2649636.6032299749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2649636.6032299749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11040.152513458228</v>
      </c>
      <c r="L1539" s="444">
        <f t="shared" ca="1" si="132"/>
        <v>2660676.7557434333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2660676.7557434333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11086.153148930971</v>
      </c>
      <c r="L1540" s="444">
        <f t="shared" ca="1" si="132"/>
        <v>2671762.9088923642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2671762.9088923642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11132.345453718184</v>
      </c>
      <c r="L1541" s="444">
        <f t="shared" ca="1" si="132"/>
        <v>2682895.2543460825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2682895.2543460825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11178.73022644201</v>
      </c>
      <c r="L1542" s="444">
        <f t="shared" ca="1" si="132"/>
        <v>2694073.9845725247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2694073.9845725247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11225.308269052186</v>
      </c>
      <c r="L1543" s="444">
        <f t="shared" ca="1" si="132"/>
        <v>2705299.292841577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2705299.292841577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11272.080386839903</v>
      </c>
      <c r="L1544" s="444">
        <f t="shared" ca="1" si="132"/>
        <v>2716571.3732284168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2716571.3732284168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11319.047388451736</v>
      </c>
      <c r="L1545" s="444">
        <f t="shared" ca="1" si="132"/>
        <v>2727890.4206168684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2727890.4206168684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11366.210085903618</v>
      </c>
      <c r="L1546" s="444">
        <f t="shared" ca="1" si="132"/>
        <v>2739256.6307027722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2739256.6307027722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11413.569294594883</v>
      </c>
      <c r="L1547" s="444">
        <f t="shared" ca="1" si="132"/>
        <v>2750670.1999973669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2750670.1999973669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11461.125833322361</v>
      </c>
      <c r="L1548" s="444">
        <f t="shared" ca="1" si="132"/>
        <v>2762131.3258306892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2762131.3258306892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11508.880524294538</v>
      </c>
      <c r="L1549" s="444">
        <f t="shared" ca="1" si="132"/>
        <v>2773640.2063549836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2773640.2063549836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11556.834193145765</v>
      </c>
      <c r="L1550" s="444">
        <f t="shared" ca="1" si="132"/>
        <v>2785197.0405481295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2785197.0405481295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11604.98766895054</v>
      </c>
      <c r="L1551" s="444">
        <f t="shared" ca="1" si="132"/>
        <v>2796802.02821708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2796802.02821708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11653.341784237833</v>
      </c>
      <c r="L1552" s="444">
        <f t="shared" ca="1" si="132"/>
        <v>2808455.3700013179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2808455.3700013179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11701.897375005492</v>
      </c>
      <c r="L1553" s="444">
        <f t="shared" ca="1" si="132"/>
        <v>2820157.2673763232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2820157.2673763232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11750.65528073468</v>
      </c>
      <c r="L1554" s="444">
        <f t="shared" ca="1" si="132"/>
        <v>2831907.9226570581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2831907.9226570581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11799.616344404409</v>
      </c>
      <c r="L1555" s="444">
        <f t="shared" ca="1" si="132"/>
        <v>2843707.5390014625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2843707.5390014625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11848.781412506094</v>
      </c>
      <c r="L1556" s="444">
        <f t="shared" ca="1" si="132"/>
        <v>2855556.3204139685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2855556.3204139685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11898.151335058203</v>
      </c>
      <c r="L1557" s="444">
        <f t="shared" ca="1" si="132"/>
        <v>2867454.4717490268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2867454.4717490268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11947.726965620945</v>
      </c>
      <c r="L1558" s="444">
        <f t="shared" ca="1" si="132"/>
        <v>2879402.1987146479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2879402.1987146479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11997.509161311033</v>
      </c>
      <c r="L1559" s="444">
        <f t="shared" ca="1" si="132"/>
        <v>2891399.7078759591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2891399.7078759591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12047.498782816496</v>
      </c>
      <c r="L1560" s="444">
        <f t="shared" ca="1" si="132"/>
        <v>2903447.2066587755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2903447.2066587755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12097.696694411565</v>
      </c>
      <c r="L1561" s="444">
        <f t="shared" ca="1" si="132"/>
        <v>2915544.9033531868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2915544.9033531868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12148.103763971612</v>
      </c>
      <c r="L1562" s="444">
        <f t="shared" ca="1" si="132"/>
        <v>2927693.0071171583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2927693.0071171583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12198.720862988159</v>
      </c>
      <c r="L1563" s="444">
        <f t="shared" ca="1" si="132"/>
        <v>2939891.7279801467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2939891.7279801467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12249.548866583944</v>
      </c>
      <c r="L1564" s="444">
        <f t="shared" ca="1" si="132"/>
        <v>2952141.2768467306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2952141.2768467306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12300.588653528044</v>
      </c>
      <c r="L1565" s="444">
        <f t="shared" ca="1" si="132"/>
        <v>2964441.8655002587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2964441.8655002587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12351.841106251079</v>
      </c>
      <c r="L1566" s="444">
        <f t="shared" ca="1" si="132"/>
        <v>2976793.7066065096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2976793.7066065096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12403.307110860456</v>
      </c>
      <c r="L1567" s="444">
        <f t="shared" ca="1" si="132"/>
        <v>2989197.0137173701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2989197.0137173701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12454.98755715571</v>
      </c>
      <c r="L1568" s="444">
        <f t="shared" ca="1" si="132"/>
        <v>3001652.0012745257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3001652.0012745257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12506.883338643856</v>
      </c>
      <c r="L1569" s="444">
        <f t="shared" ca="1" si="132"/>
        <v>3014158.8846131694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3014158.8846131694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12558.995352554872</v>
      </c>
      <c r="L1570" s="444">
        <f t="shared" ca="1" si="132"/>
        <v>3026717.8799657244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3026717.8799657244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12611.324499857184</v>
      </c>
      <c r="L1571" s="444">
        <f t="shared" ca="1" si="132"/>
        <v>3039329.2044655816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3039329.2044655816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12663.871685273256</v>
      </c>
      <c r="L1572" s="444">
        <f t="shared" ca="1" si="132"/>
        <v>3051993.076150855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3051993.076150855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12716.63781729523</v>
      </c>
      <c r="L1573" s="444">
        <f t="shared" ca="1" si="132"/>
        <v>3064709.7139681503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3064709.7139681503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12769.623808200626</v>
      </c>
      <c r="L1574" s="444">
        <f t="shared" ca="1" si="132"/>
        <v>3077479.3377763508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3077479.3377763508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12822.830574068128</v>
      </c>
      <c r="L1575" s="444">
        <f t="shared" ca="1" si="132"/>
        <v>3090302.168350419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3090302.168350419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12876.259034793413</v>
      </c>
      <c r="L1576" s="444">
        <f t="shared" ca="1" si="132"/>
        <v>3103178.4273852124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3103178.4273852124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12929.910114105052</v>
      </c>
      <c r="L1577" s="444">
        <f t="shared" ca="1" si="132"/>
        <v>3116108.3374993172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3116108.3374993172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12983.784739580489</v>
      </c>
      <c r="L1578" s="444">
        <f t="shared" ca="1" si="132"/>
        <v>3129092.1222388977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3129092.1222388977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13037.883842662073</v>
      </c>
      <c r="L1579" s="444">
        <f t="shared" ca="1" si="132"/>
        <v>3142130.0060815597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3142130.0060815597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13092.208358673166</v>
      </c>
      <c r="L1580" s="444">
        <f t="shared" ca="1" si="132"/>
        <v>3155222.2144402331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3155222.2144402331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13146.759226834305</v>
      </c>
      <c r="L1581" s="444">
        <f t="shared" ca="1" si="132"/>
        <v>3168368.9736670675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3168368.9736670675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13201.537390279447</v>
      </c>
      <c r="L1582" s="444">
        <f t="shared" ca="1" si="132"/>
        <v>3181570.5110573471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3181570.5110573471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13256.543796072279</v>
      </c>
      <c r="L1583" s="444">
        <f t="shared" ca="1" si="132"/>
        <v>3194827.0548534193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3194827.0548534193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13311.77939522258</v>
      </c>
      <c r="L1584" s="444">
        <f t="shared" ca="1" si="132"/>
        <v>3208138.834248642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3208138.834248642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13367.245142702675</v>
      </c>
      <c r="L1585" s="444">
        <f t="shared" ca="1" si="132"/>
        <v>3221506.0793913445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3221506.0793913445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13422.941997463935</v>
      </c>
      <c r="L1586" s="444">
        <f t="shared" ca="1" si="132"/>
        <v>3234929.0213888083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3234929.0213888083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13478.870922453367</v>
      </c>
      <c r="L1587" s="444">
        <f t="shared" ca="1" si="132"/>
        <v>3248407.8923112615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3248407.8923112615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13535.032884630256</v>
      </c>
      <c r="L1588" s="444">
        <f t="shared" ca="1" si="132"/>
        <v>3261942.9251958919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3261942.9251958919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13591.428854982883</v>
      </c>
      <c r="L1589" s="444">
        <f t="shared" ca="1" si="132"/>
        <v>3275534.3540508747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3275534.3540508747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13648.059808545311</v>
      </c>
      <c r="L1590" s="444">
        <f t="shared" ca="1" si="132"/>
        <v>3289182.41385942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3289182.41385942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13704.926724414248</v>
      </c>
      <c r="L1591" s="444">
        <f t="shared" ca="1" si="132"/>
        <v>3302887.3405838343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3302887.3405838343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13762.030585765975</v>
      </c>
      <c r="L1592" s="444">
        <f t="shared" ca="1" si="132"/>
        <v>3316649.3711696002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3316649.3711696002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13819.372379873334</v>
      </c>
      <c r="L1593" s="444">
        <f t="shared" ca="1" si="132"/>
        <v>3330468.7435494736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3330468.7435494736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13876.953098122809</v>
      </c>
      <c r="L1594" s="444">
        <f t="shared" ca="1" si="132"/>
        <v>3344345.6966475965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3344345.6966475965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13934.77373603165</v>
      </c>
      <c r="L1595" s="444">
        <f t="shared" ca="1" si="132"/>
        <v>3358280.4703836283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3358280.4703836283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13992.835293265118</v>
      </c>
      <c r="L1596" s="444">
        <f t="shared" ca="1" si="132"/>
        <v>3372273.3056768933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3372273.3056768933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14051.138773653722</v>
      </c>
      <c r="L1597" s="444">
        <f t="shared" ca="1" si="132"/>
        <v>3386324.444450547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3386324.444450547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14109.685185210612</v>
      </c>
      <c r="L1598" s="444">
        <f t="shared" ca="1" si="132"/>
        <v>3400434.1296357578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3400434.1296357578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14168.475540148991</v>
      </c>
      <c r="L1599" s="444">
        <f t="shared" ca="1" si="132"/>
        <v>3414602.6051759068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3414602.6051759068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14227.510854899612</v>
      </c>
      <c r="L1600" s="444">
        <f t="shared" ca="1" si="132"/>
        <v>3428830.1160308062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3428830.1160308062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14286.792150128362</v>
      </c>
      <c r="L1601" s="444">
        <f t="shared" ca="1" si="132"/>
        <v>3443116.9081809344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3443116.9081809344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14346.320450753892</v>
      </c>
      <c r="L1602" s="444">
        <f t="shared" ca="1" si="132"/>
        <v>3457463.2286316883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3457463.2286316883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14406.096785965368</v>
      </c>
      <c r="L1603" s="444">
        <f t="shared" ca="1" si="132"/>
        <v>3471869.3254176537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3471869.3254176537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14466.122189240223</v>
      </c>
      <c r="L1604" s="444">
        <f t="shared" ca="1" si="132"/>
        <v>3486335.4476068937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3486335.4476068937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14526.397698362058</v>
      </c>
      <c r="L1605" s="444">
        <f t="shared" ca="1" si="132"/>
        <v>3500861.8453052556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3500861.8453052556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14586.924355438567</v>
      </c>
      <c r="L1606" s="444">
        <f t="shared" ca="1" si="132"/>
        <v>3515448.7696606941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3515448.7696606941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14647.703206919556</v>
      </c>
      <c r="L1607" s="444">
        <f t="shared" ca="1" si="132"/>
        <v>3530096.4728676137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3530096.4728676137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14708.735303615058</v>
      </c>
      <c r="L1608" s="444">
        <f t="shared" ca="1" si="132"/>
        <v>3544805.2081712289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3544805.2081712289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14770.021700713454</v>
      </c>
      <c r="L1609" s="444">
        <f t="shared" ca="1" si="132"/>
        <v>3559575.2298719422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3559575.2298719422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14831.563457799759</v>
      </c>
      <c r="L1610" s="444">
        <f t="shared" ca="1" si="132"/>
        <v>3574406.7933297418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3574406.7933297418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14893.361638873923</v>
      </c>
      <c r="L1611" s="444">
        <f t="shared" ca="1" si="132"/>
        <v>3589300.1549686156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3589300.1549686156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14955.417312369233</v>
      </c>
      <c r="L1612" s="444">
        <f t="shared" ca="1" si="132"/>
        <v>3604255.5722809848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3604255.5722809848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15017.731551170769</v>
      </c>
      <c r="L1613" s="444">
        <f t="shared" ca="1" si="132"/>
        <v>3619273.3038321557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3619273.3038321557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15080.305432633982</v>
      </c>
      <c r="L1614" s="444">
        <f t="shared" ca="1" si="132"/>
        <v>3634353.6092647896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3634353.6092647896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15143.140038603287</v>
      </c>
      <c r="L1615" s="444">
        <f t="shared" ca="1" si="132"/>
        <v>3649496.7493033931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3649496.7493033931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15206.236455430804</v>
      </c>
      <c r="L1616" s="444">
        <f t="shared" ca="1" si="132"/>
        <v>3664702.9857588238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3664702.9857588238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15269.595773995099</v>
      </c>
      <c r="L1617" s="444">
        <f t="shared" ca="1" si="132"/>
        <v>3679972.5815328187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3679972.5815328187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15333.219089720078</v>
      </c>
      <c r="L1618" s="444">
        <f t="shared" ca="1" si="132"/>
        <v>3695305.8006225387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3695305.8006225387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15397.107502593912</v>
      </c>
      <c r="L1619" s="444">
        <f t="shared" ca="1" si="132"/>
        <v>3710702.9081251328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3710702.9081251328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15461.262117188051</v>
      </c>
      <c r="L1620" s="444">
        <f t="shared" ca="1" si="132"/>
        <v>3726164.1702423207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3726164.1702423207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15525.684042676334</v>
      </c>
      <c r="L1621" s="444">
        <f t="shared" ca="1" si="132"/>
        <v>3741689.8542849971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3741689.8542849971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15590.374392854153</v>
      </c>
      <c r="L1622" s="444">
        <f t="shared" ca="1" si="132"/>
        <v>3757280.2286778511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3757280.2286778511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15655.334286157713</v>
      </c>
      <c r="L1623" s="444">
        <f t="shared" ca="1" si="132"/>
        <v>3772935.5629640087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3772935.5629640087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15720.56484568337</v>
      </c>
      <c r="L1624" s="444">
        <f t="shared" ca="1" si="132"/>
        <v>3788656.1278096922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3788656.1278096922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15786.067199207051</v>
      </c>
      <c r="L1625" s="444">
        <f t="shared" ca="1" si="132"/>
        <v>3804442.1950088991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3804442.1950088991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15851.842479203746</v>
      </c>
      <c r="L1626" s="444">
        <f t="shared" ca="1" si="132"/>
        <v>3820294.0374881029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3820294.0374881029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15917.891822867095</v>
      </c>
      <c r="L1627" s="444">
        <f t="shared" ca="1" si="132"/>
        <v>3836211.92931097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3836211.92931097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15984.216372129042</v>
      </c>
      <c r="L1628" s="444">
        <f t="shared" ca="1" si="132"/>
        <v>3852196.1456830991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3852196.1456830991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16050.817273679579</v>
      </c>
      <c r="L1629" s="444">
        <f t="shared" ca="1" si="132"/>
        <v>3868246.9629567787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3868246.9629567787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16117.695678986578</v>
      </c>
      <c r="L1630" s="444">
        <f t="shared" ca="1" si="132"/>
        <v>3884364.6586357653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3884364.6586357653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16184.852744315689</v>
      </c>
      <c r="L1631" s="444">
        <f t="shared" ca="1" si="132"/>
        <v>3900549.5113800811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3900549.5113800811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16252.28963075034</v>
      </c>
      <c r="L1632" s="444">
        <f t="shared" ca="1" si="132"/>
        <v>3916801.8010108313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3916801.8010108313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16320.007504211797</v>
      </c>
      <c r="L1633" s="444">
        <f t="shared" ca="1" si="132"/>
        <v>3933121.808515043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3933121.808515043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16388.007535479344</v>
      </c>
      <c r="L1634" s="444">
        <f t="shared" ca="1" si="132"/>
        <v>3949509.8160505225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3949509.8160505225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16456.290900210508</v>
      </c>
      <c r="L1635" s="444">
        <f t="shared" ca="1" si="132"/>
        <v>3965966.1069507329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3965966.1069507329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16524.858778961385</v>
      </c>
      <c r="L1636" s="444">
        <f t="shared" ca="1" si="132"/>
        <v>3982490.9657296943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3982490.9657296943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16593.71235720706</v>
      </c>
      <c r="L1637" s="444">
        <f t="shared" ca="1" si="132"/>
        <v>3999084.6780869015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3999084.6780869015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16662.85282536209</v>
      </c>
      <c r="L1638" s="444">
        <f t="shared" ca="1" si="132"/>
        <v>4015747.5309122638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4015747.5309122638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16732.281378801097</v>
      </c>
      <c r="L1639" s="444">
        <f t="shared" ca="1" si="132"/>
        <v>4032479.8122910648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4032479.8122910648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16801.999217879435</v>
      </c>
      <c r="L1640" s="444">
        <f t="shared" ca="1" si="132"/>
        <v>4049281.8115089443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4049281.8115089443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16872.007547953934</v>
      </c>
      <c r="L1641" s="444">
        <f t="shared" ca="1" si="132"/>
        <v>4066153.8190568984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4066153.8190568984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16942.307579403743</v>
      </c>
      <c r="L1642" s="444">
        <f t="shared" ca="1" si="132"/>
        <v>4083096.1266363021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4083096.1266363021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17012.900527651258</v>
      </c>
      <c r="L1643" s="444">
        <f t="shared" ca="1" si="132"/>
        <v>4100109.0271639535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4100109.0271639535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17083.78761318314</v>
      </c>
      <c r="L1644" s="444">
        <f t="shared" ca="1" si="132"/>
        <v>4117192.8147771368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4117192.8147771368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17154.970061571403</v>
      </c>
      <c r="L1645" s="444">
        <f t="shared" ca="1" si="132"/>
        <v>4134347.7848387081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4134347.7848387081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17226.449103494619</v>
      </c>
      <c r="L1646" s="444">
        <f t="shared" ca="1" si="132"/>
        <v>4151574.2339422028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4151574.2339422028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17298.225974759178</v>
      </c>
      <c r="L1647" s="444">
        <f t="shared" ca="1" si="132"/>
        <v>4168872.4599169618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4168872.4599169618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17370.301916320674</v>
      </c>
      <c r="L1648" s="444">
        <f t="shared" ca="1" si="132"/>
        <v>4186242.7618332827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4186242.7618332827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17442.678174305343</v>
      </c>
      <c r="L1649" s="444">
        <f t="shared" ca="1" si="132"/>
        <v>4203685.4400075879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4203685.4400075879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17515.356000031617</v>
      </c>
      <c r="L1650" s="444">
        <f t="shared" ca="1" si="132"/>
        <v>4221200.7960076192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4221200.7960076192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17588.336650031746</v>
      </c>
      <c r="L1651" s="444">
        <f t="shared" ca="1" si="132"/>
        <v>4238789.1326576509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4238789.1326576509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17661.621386073544</v>
      </c>
      <c r="L1652" s="444">
        <f t="shared" ca="1" si="132"/>
        <v>4256450.7540437244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4256450.7540437244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17735.211475182186</v>
      </c>
      <c r="L1653" s="444">
        <f t="shared" ca="1" si="132"/>
        <v>4274185.9655189067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4274185.9655189067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17809.108189662111</v>
      </c>
      <c r="L1654" s="444">
        <f t="shared" ca="1" si="132"/>
        <v>4291995.0737085687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4291995.0737085687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17883.312807119037</v>
      </c>
      <c r="L1655" s="444">
        <f t="shared" ca="1" si="132"/>
        <v>4309878.3865156882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4309878.3865156882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17957.826610482032</v>
      </c>
      <c r="L1656" s="444">
        <f t="shared" ca="1" si="132"/>
        <v>4327836.2131261704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4327836.2131261704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18032.65088802571</v>
      </c>
      <c r="L1657" s="444">
        <f t="shared" ca="1" si="132"/>
        <v>4345868.8640141962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4345868.8640141962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18107.786933392483</v>
      </c>
      <c r="L1658" s="444">
        <f t="shared" ca="1" si="132"/>
        <v>4363976.6509475885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4363976.6509475885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18183.236045614951</v>
      </c>
      <c r="L1659" s="444">
        <f t="shared" ca="1" si="132"/>
        <v>4382159.8869932033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4382159.8869932033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18258.999529138346</v>
      </c>
      <c r="L1660" s="444">
        <f t="shared" ca="1" si="132"/>
        <v>4400418.8865223415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4400418.8865223415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18335.07869384309</v>
      </c>
      <c r="L1661" s="444">
        <f t="shared" ca="1" si="132"/>
        <v>4418753.965216185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4418753.965216185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18411.474855067438</v>
      </c>
      <c r="L1662" s="444">
        <f t="shared" ca="1" si="132"/>
        <v>4437165.4400712522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4437165.4400712522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18488.189333630216</v>
      </c>
      <c r="L1663" s="444">
        <f t="shared" ca="1" si="132"/>
        <v>4455653.629404882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4455653.629404882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18565.223455853673</v>
      </c>
      <c r="L1664" s="444">
        <f t="shared" ca="1" si="132"/>
        <v>4474218.8528607357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4474218.8528607357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18642.578553586398</v>
      </c>
      <c r="L1665" s="444">
        <f t="shared" ca="1" si="132"/>
        <v>4492861.431414322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4492861.431414322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18720.25596422634</v>
      </c>
      <c r="L1666" s="444">
        <f t="shared" ca="1" si="132"/>
        <v>4511581.6873785481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4511581.6873785481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18798.257030743949</v>
      </c>
      <c r="L1667" s="444">
        <f t="shared" ca="1" si="132"/>
        <v>4530379.9444092922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4530379.9444092922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18876.583101705382</v>
      </c>
      <c r="L1668" s="444">
        <f t="shared" ca="1" si="132"/>
        <v>4549256.5275109978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4549256.5275109978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18955.235531295824</v>
      </c>
      <c r="L1669" s="444">
        <f t="shared" ca="1" si="132"/>
        <v>4568211.7630422935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4568211.7630422935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19034.215679342888</v>
      </c>
      <c r="L1670" s="444">
        <f t="shared" ca="1" si="132"/>
        <v>4587245.9787216363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4587245.9787216363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19113.524911340151</v>
      </c>
      <c r="L1671" s="444">
        <f t="shared" ca="1" si="132"/>
        <v>4606359.5036329767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4606359.5036329767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19193.164598470736</v>
      </c>
      <c r="L1672" s="444">
        <f t="shared" ca="1" si="132"/>
        <v>4625552.6682314472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4625552.6682314472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19273.136117631031</v>
      </c>
      <c r="L1673" s="444">
        <f t="shared" ca="1" si="132"/>
        <v>4644825.8043490779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4644825.8043490779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19353.440851454492</v>
      </c>
      <c r="L1674" s="444">
        <f t="shared" ca="1" si="132"/>
        <v>4664179.2452005325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4664179.2452005325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19434.080188335553</v>
      </c>
      <c r="L1675" s="444">
        <f t="shared" ca="1" si="132"/>
        <v>4683613.3253888683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4683613.3253888683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19515.055522453618</v>
      </c>
      <c r="L1676" s="444">
        <f t="shared" ca="1" si="132"/>
        <v>4703128.3809113223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4703128.3809113223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19596.368253797176</v>
      </c>
      <c r="L1677" s="444">
        <f t="shared" ca="1" si="132"/>
        <v>4722724.7491651196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4722724.7491651196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19678.019788187998</v>
      </c>
      <c r="L1678" s="444">
        <f t="shared" ca="1" si="132"/>
        <v>4742402.7689533075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4742402.7689533075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19760.011537305447</v>
      </c>
      <c r="L1679" s="444">
        <f t="shared" ca="1" si="132"/>
        <v>4762162.7804906126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4762162.7804906126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19842.344918710885</v>
      </c>
      <c r="L1680" s="444">
        <f t="shared" ca="1" si="132"/>
        <v>4782005.1254093237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4782005.1254093237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19925.021355872181</v>
      </c>
      <c r="L1681" s="444">
        <f t="shared" ca="1" si="132"/>
        <v>4801930.1467651958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4801930.1467651958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20008.042278188317</v>
      </c>
      <c r="L1682" s="444">
        <f t="shared" ca="1" si="132"/>
        <v>4821938.189043384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4821938.189043384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20091.409121014101</v>
      </c>
      <c r="L1683" s="444">
        <f t="shared" ca="1" si="132"/>
        <v>4842029.5981643982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4842029.5981643982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20175.123325684992</v>
      </c>
      <c r="L1684" s="444">
        <f t="shared" ca="1" si="132"/>
        <v>4862204.7214900833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4862204.7214900833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20259.186339542015</v>
      </c>
      <c r="L1685" s="444">
        <f t="shared" ca="1" si="132"/>
        <v>4882463.9078296255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4882463.9078296255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20343.599615956773</v>
      </c>
      <c r="L1686" s="444">
        <f t="shared" ca="1" si="132"/>
        <v>4902807.5074455822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4902807.5074455822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20428.364614356593</v>
      </c>
      <c r="L1687" s="444">
        <f t="shared" ca="1" si="132"/>
        <v>4923235.8720599385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4923235.8720599385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20513.482800249745</v>
      </c>
      <c r="L1688" s="444">
        <f t="shared" ca="1" si="132"/>
        <v>4943749.3548601884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4943749.3548601884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20598.955645250786</v>
      </c>
      <c r="L1689" s="444">
        <f t="shared" ca="1" si="132"/>
        <v>4964348.3105054395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4964348.3105054395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20684.784627105997</v>
      </c>
      <c r="L1690" s="444">
        <f t="shared" ca="1" si="132"/>
        <v>4985033.0951325456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4985033.0951325456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20770.97122971894</v>
      </c>
      <c r="L1691" s="444">
        <f t="shared" ca="1" si="132"/>
        <v>5005804.0663622646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5005804.0663622646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20857.516943176102</v>
      </c>
      <c r="L1692" s="444">
        <f t="shared" ca="1" si="132"/>
        <v>5026661.5833054408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5026661.5833054408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20944.423263772671</v>
      </c>
      <c r="L1693" s="444">
        <f t="shared" ca="1" si="132"/>
        <v>5047606.0065692132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5047606.0065692132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21031.691694038389</v>
      </c>
      <c r="L1694" s="444">
        <f t="shared" ca="1" si="132"/>
        <v>5068637.6982632512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5068637.6982632512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21119.323742763547</v>
      </c>
      <c r="L1695" s="444">
        <f t="shared" ca="1" si="132"/>
        <v>5089757.0220060144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5089757.0220060144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21207.320925025058</v>
      </c>
      <c r="L1696" s="444">
        <f t="shared" ca="1" si="132"/>
        <v>5110964.3429310396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5110964.3429310396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21295.684762212666</v>
      </c>
      <c r="L1697" s="444">
        <f t="shared" ca="1" si="132"/>
        <v>5132260.0276932521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5132260.0276932521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21384.416782055217</v>
      </c>
      <c r="L1698" s="444">
        <f t="shared" ca="1" si="132"/>
        <v>5153644.4444753071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5153644.4444753071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21473.518518647114</v>
      </c>
      <c r="L1699" s="444">
        <f t="shared" ca="1" si="132"/>
        <v>5175117.9629939543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5175117.9629939543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21562.991512474808</v>
      </c>
      <c r="L1700" s="444">
        <f t="shared" ca="1" si="132"/>
        <v>5196680.9545064289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5196680.9545064289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21652.837310443454</v>
      </c>
      <c r="L1701" s="444">
        <f t="shared" ca="1" si="132"/>
        <v>5218333.7918168725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5218333.7918168725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21743.057465903636</v>
      </c>
      <c r="L1702" s="444">
        <f t="shared" ca="1" si="132"/>
        <v>5240076.849282776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5240076.849282776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21833.653538678234</v>
      </c>
      <c r="L1703" s="444">
        <f t="shared" ca="1" si="132"/>
        <v>5261910.5028214538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5261910.5028214538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21924.627095089392</v>
      </c>
      <c r="L1704" s="444">
        <f t="shared" ca="1" si="132"/>
        <v>5283835.1299165431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5283835.1299165431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22015.979707985596</v>
      </c>
      <c r="L1705" s="444">
        <f t="shared" ca="1" si="132"/>
        <v>5305851.1096245283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5305851.1096245283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22107.712956768868</v>
      </c>
      <c r="L1706" s="444">
        <f t="shared" ca="1" si="132"/>
        <v>5327958.8225812968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5327958.8225812968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22199.828427422071</v>
      </c>
      <c r="L1707" s="444">
        <f t="shared" ca="1" si="132"/>
        <v>5350158.6510087186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5350158.6510087186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22292.327712536327</v>
      </c>
      <c r="L1708" s="444">
        <f t="shared" ca="1" si="132"/>
        <v>5372450.9787212554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5372450.9787212554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22385.212411338565</v>
      </c>
      <c r="L1709" s="444">
        <f t="shared" ca="1" si="132"/>
        <v>5394836.1911325939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5394836.1911325939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22478.484129719141</v>
      </c>
      <c r="L1710" s="444">
        <f t="shared" ca="1" si="132"/>
        <v>5417314.6752623133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5417314.6752623133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22572.144480259638</v>
      </c>
      <c r="L1711" s="444">
        <f t="shared" ca="1" si="132"/>
        <v>5439886.8197425734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5439886.8197425734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22666.195082260721</v>
      </c>
      <c r="L1712" s="444">
        <f t="shared" ca="1" si="132"/>
        <v>5462553.0148248337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5462553.0148248337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22760.637561770141</v>
      </c>
      <c r="L1713" s="444">
        <f t="shared" ca="1" si="132"/>
        <v>5485313.6523866039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5485313.6523866039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22855.473551610849</v>
      </c>
      <c r="L1714" s="444">
        <f t="shared" ca="1" si="132"/>
        <v>5508169.1259382144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5508169.1259382144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22950.704691409228</v>
      </c>
      <c r="L1715" s="444">
        <f t="shared" ca="1" si="132"/>
        <v>5531119.8306296235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5531119.8306296235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23046.332627623429</v>
      </c>
      <c r="L1716" s="444">
        <f t="shared" ca="1" si="132"/>
        <v>5554166.1632572468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5554166.1632572468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23142.359013571862</v>
      </c>
      <c r="L1717" s="444">
        <f t="shared" ca="1" si="132"/>
        <v>5577308.5222708182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5577308.5222708182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23238.785509461741</v>
      </c>
      <c r="L1718" s="444">
        <f t="shared" ca="1" si="132"/>
        <v>5600547.3077802798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5600547.3077802798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23335.613782417833</v>
      </c>
      <c r="L1719" s="444">
        <f t="shared" ca="1" si="132"/>
        <v>5623882.9215626977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5623882.9215626977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23432.845506511239</v>
      </c>
      <c r="L1720" s="444">
        <f t="shared" ca="1" si="132"/>
        <v>5647315.7670692094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5647315.7670692094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23530.482362788371</v>
      </c>
      <c r="L1721" s="444">
        <f t="shared" ca="1" si="132"/>
        <v>5670846.2494319975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5670846.2494319975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23628.526039299988</v>
      </c>
      <c r="L1722" s="444">
        <f t="shared" ca="1" si="132"/>
        <v>5694474.7754712971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5694474.7754712971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23726.978231130404</v>
      </c>
      <c r="L1723" s="444">
        <f t="shared" ca="1" si="132"/>
        <v>5718201.7537024273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5718201.7537024273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23825.840640426781</v>
      </c>
      <c r="L1724" s="444">
        <f t="shared" ca="1" si="132"/>
        <v>5742027.5943428539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5742027.5943428539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23925.114976428558</v>
      </c>
      <c r="L1725" s="444">
        <f t="shared" ca="1" si="132"/>
        <v>5765952.7093192823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5765952.7093192823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24024.802955497009</v>
      </c>
      <c r="L1726" s="444">
        <f t="shared" ca="1" si="132"/>
        <v>5789977.5122747794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5789977.5122747794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24124.906301144914</v>
      </c>
      <c r="L1727" s="444">
        <f t="shared" ca="1" si="132"/>
        <v>5814102.4185759239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5814102.4185759239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24225.42674406635</v>
      </c>
      <c r="L1728" s="444">
        <f t="shared" ca="1" si="132"/>
        <v>5838327.8453199901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5838327.8453199901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24326.366022166625</v>
      </c>
      <c r="L1729" s="444">
        <f t="shared" ca="1" si="132"/>
        <v>5862654.2113421569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5862654.2113421569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24427.725880592319</v>
      </c>
      <c r="L1730" s="444">
        <f t="shared" ca="1" si="132"/>
        <v>5887081.937222749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5887081.937222749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24529.508071761455</v>
      </c>
      <c r="L1731" s="444">
        <f t="shared" ca="1" si="132"/>
        <v>5911611.4452945106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5911611.4452945106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24631.714355393793</v>
      </c>
      <c r="L1732" s="444">
        <f t="shared" ca="1" si="132"/>
        <v>5936243.1596499048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5936243.1596499048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24734.346498541268</v>
      </c>
      <c r="L1733" s="444">
        <f t="shared" ca="1" si="132"/>
        <v>5960977.5061484464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5960977.5061484464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24837.406275618527</v>
      </c>
      <c r="L1734" s="444">
        <f t="shared" ca="1" si="132"/>
        <v>5985814.9124240652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5985814.9124240652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24940.895468433606</v>
      </c>
      <c r="L1735" s="444">
        <f t="shared" ca="1" si="132"/>
        <v>6010755.8078924986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6010755.8078924986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25044.815866218745</v>
      </c>
      <c r="L1736" s="444">
        <f t="shared" ca="1" si="132"/>
        <v>6035800.6237587174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6035800.6237587174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25149.169265661323</v>
      </c>
      <c r="L1737" s="444">
        <f t="shared" ca="1" si="132"/>
        <v>6060949.7930243788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6060949.7930243788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25253.957470934911</v>
      </c>
      <c r="L1738" s="444">
        <f t="shared" ca="1" si="132"/>
        <v>6086203.7504953137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6086203.7504953137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25359.182293730475</v>
      </c>
      <c r="L1739" s="444">
        <f t="shared" ca="1" si="132"/>
        <v>6111562.9327890445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6111562.9327890445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25464.845553287683</v>
      </c>
      <c r="L1740" s="444">
        <f t="shared" ca="1" si="132"/>
        <v>6137027.7783423318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6137027.7783423318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25570.949076426383</v>
      </c>
      <c r="L1741" s="444">
        <f t="shared" ca="1" si="132"/>
        <v>6162598.727418758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6162598.727418758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25677.494697578157</v>
      </c>
      <c r="L1742" s="444">
        <f t="shared" ca="1" si="132"/>
        <v>6188276.2221163362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6188276.2221163362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25784.484258818069</v>
      </c>
      <c r="L1743" s="444">
        <f t="shared" ca="1" si="132"/>
        <v>6214060.7063751547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6214060.7063751547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25891.919609896479</v>
      </c>
      <c r="L1744" s="444">
        <f t="shared" ca="1" si="132"/>
        <v>6239952.6259850515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6239952.6259850515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25999.802608271049</v>
      </c>
      <c r="L1745" s="444">
        <f t="shared" ca="1" si="132"/>
        <v>6265952.4285933226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6265952.4285933226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26108.135119138846</v>
      </c>
      <c r="L1746" s="444">
        <f t="shared" ca="1" si="132"/>
        <v>6292060.5637124619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6292060.5637124619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26216.919015468589</v>
      </c>
      <c r="L1747" s="444">
        <f t="shared" ca="1" si="132"/>
        <v>6318277.4827279309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6318277.4827279309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26326.156178033045</v>
      </c>
      <c r="L1748" s="444">
        <f t="shared" ca="1" si="132"/>
        <v>6344603.6389059639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6344603.6389059639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26435.848495441514</v>
      </c>
      <c r="L1749" s="444">
        <f t="shared" ca="1" si="132"/>
        <v>6371039.4874014053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6371039.4874014053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26545.997864172521</v>
      </c>
      <c r="L1750" s="444">
        <f t="shared" ca="1" si="132"/>
        <v>6397585.4852655781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6397585.4852655781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26656.606188606576</v>
      </c>
      <c r="L1751" s="444">
        <f t="shared" ca="1" si="132"/>
        <v>6424242.0914541846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6424242.0914541846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26767.675381059104</v>
      </c>
      <c r="L1752" s="444">
        <f t="shared" ca="1" si="132"/>
        <v>6451009.7668352434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6451009.7668352434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26879.207361813515</v>
      </c>
      <c r="L1753" s="444">
        <f t="shared" ca="1" si="132"/>
        <v>6477888.9741970571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6477888.9741970571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26991.204059154403</v>
      </c>
      <c r="L1754" s="444">
        <f t="shared" ca="1" si="132"/>
        <v>6504880.1782562118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6504880.1782562118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27103.667409400881</v>
      </c>
      <c r="L1755" s="444">
        <f t="shared" ca="1" si="132"/>
        <v>6531983.8456656123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6531983.8456656123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27216.599356940049</v>
      </c>
      <c r="L1756" s="444">
        <f t="shared" ca="1" si="132"/>
        <v>6559200.4450225523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6559200.4450225523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27330.001854260634</v>
      </c>
      <c r="L1757" s="444">
        <f t="shared" ca="1" si="132"/>
        <v>6586530.4468768127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6586530.4468768127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27443.876861986719</v>
      </c>
      <c r="L1758" s="444">
        <f t="shared" ca="1" si="132"/>
        <v>6613974.3237387994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6613974.3237387994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27558.226348911667</v>
      </c>
      <c r="L1759" s="444">
        <f t="shared" ca="1" si="132"/>
        <v>6641532.5500877108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6641532.5500877108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27673.052292032127</v>
      </c>
      <c r="L1760" s="444">
        <f t="shared" ca="1" si="132"/>
        <v>6669205.602379743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6669205.602379743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27788.356676582262</v>
      </c>
      <c r="L1761" s="444">
        <f t="shared" ca="1" si="132"/>
        <v>6696993.9590563253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6696993.9590563253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27904.141496068023</v>
      </c>
      <c r="L1762" s="444">
        <f t="shared" ca="1" si="132"/>
        <v>6724898.1005523931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6724898.1005523931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28020.408752301639</v>
      </c>
      <c r="L1763" s="444">
        <f t="shared" ca="1" si="132"/>
        <v>6752918.5093046948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6752918.5093046948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28137.160455436227</v>
      </c>
      <c r="L1764" s="444">
        <f t="shared" ca="1" si="132"/>
        <v>6781055.6697601313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6781055.6697601313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28254.398624000543</v>
      </c>
      <c r="L1765" s="444">
        <f t="shared" ca="1" si="132"/>
        <v>6809310.0683841314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6809310.0683841314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28372.125284933882</v>
      </c>
      <c r="L1766" s="444">
        <f t="shared" ca="1" si="132"/>
        <v>6837682.1936690649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6837682.1936690649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28490.342473621102</v>
      </c>
      <c r="L1767" s="444">
        <f t="shared" ca="1" si="132"/>
        <v>6866172.5361426864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6866172.5361426864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28609.052233927858</v>
      </c>
      <c r="L1768" s="444">
        <f t="shared" ca="1" si="132"/>
        <v>6894781.5883766143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6894781.5883766143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28728.256618235893</v>
      </c>
      <c r="L1769" s="444">
        <f t="shared" ca="1" si="132"/>
        <v>6923509.8449948505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6923509.8449948505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28847.957687478542</v>
      </c>
      <c r="L1770" s="444">
        <f t="shared" ca="1" si="132"/>
        <v>6952357.802682329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6952357.802682329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28968.15751117637</v>
      </c>
      <c r="L1771" s="444">
        <f t="shared" ca="1" si="132"/>
        <v>6981325.9601935055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6981325.9601935055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29088.858167472939</v>
      </c>
      <c r="L1772" s="444">
        <f t="shared" ca="1" si="132"/>
        <v>7010414.8183609787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7010414.8183609787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29210.061743170743</v>
      </c>
      <c r="L1773" s="444">
        <f t="shared" ca="1" si="132"/>
        <v>7039624.8801041497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7039624.8801041497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29331.770333767287</v>
      </c>
      <c r="L1774" s="444">
        <f t="shared" ca="1" si="132"/>
        <v>7068956.6504379166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7068956.6504379166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29453.986043491317</v>
      </c>
      <c r="L1775" s="444">
        <f t="shared" ca="1" si="132"/>
        <v>7098410.636481408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7098410.636481408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29576.710985339199</v>
      </c>
      <c r="L1776" s="444">
        <f t="shared" ca="1" si="132"/>
        <v>7127987.3474667473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7127987.3474667473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29699.947281111447</v>
      </c>
      <c r="L1777" s="444">
        <f t="shared" ca="1" si="132"/>
        <v>7157687.2947478583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7157687.2947478583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29823.697061449409</v>
      </c>
      <c r="L1778" s="444">
        <f t="shared" ca="1" si="132"/>
        <v>7187510.9918093076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7187510.9918093076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29947.962465872111</v>
      </c>
      <c r="L1779" s="444">
        <f t="shared" ca="1" si="132"/>
        <v>7217458.9542751797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7217458.9542751797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30072.745642813246</v>
      </c>
      <c r="L1780" s="444">
        <f t="shared" ca="1" si="132"/>
        <v>7247531.6999179926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7247531.6999179926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30198.048749658297</v>
      </c>
      <c r="L1781" s="444">
        <f t="shared" ca="1" si="132"/>
        <v>7277729.7486676509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7277729.7486676509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30323.873952781873</v>
      </c>
      <c r="L1782" s="444">
        <f t="shared" ca="1" si="132"/>
        <v>7308053.6226204326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7308053.6226204326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30450.223427585137</v>
      </c>
      <c r="L1783" s="444">
        <f t="shared" ca="1" si="132"/>
        <v>7338503.846048018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7338503.846048018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30577.099358533407</v>
      </c>
      <c r="L1784" s="444">
        <f t="shared" ca="1" si="132"/>
        <v>7369080.9454065515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7369080.9454065515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30704.503939193968</v>
      </c>
      <c r="L1785" s="444">
        <f t="shared" ca="1" si="132"/>
        <v>7399785.4493457451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7399785.4493457451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30832.439372273937</v>
      </c>
      <c r="L1786" s="444">
        <f t="shared" ca="1" si="132"/>
        <v>7430617.8887180192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7430617.8887180192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30960.907869658415</v>
      </c>
      <c r="L1787" s="444">
        <f t="shared" ca="1" si="132"/>
        <v>7461578.7965876777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7461578.7965876777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31089.911652448656</v>
      </c>
      <c r="L1788" s="444">
        <f t="shared" ca="1" si="132"/>
        <v>7492668.7082401263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7492668.7082401263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31219.45295100053</v>
      </c>
      <c r="L1789" s="444">
        <f t="shared" ca="1" si="132"/>
        <v>7523888.1611911263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7523888.1611911263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31349.534004963025</v>
      </c>
      <c r="L1790" s="444">
        <f t="shared" ca="1" si="132"/>
        <v>7555237.6951960893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7555237.6951960893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31480.157063317038</v>
      </c>
      <c r="L1791" s="444">
        <f t="shared" ca="1" si="132"/>
        <v>7586717.8522594068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7586717.8522594068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31611.324384414194</v>
      </c>
      <c r="L1792" s="444">
        <f t="shared" ca="1" si="132"/>
        <v>7618329.1766438214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7618329.1766438214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31743.038236015924</v>
      </c>
      <c r="L1793" s="444">
        <f t="shared" ref="L1793:L2047" ca="1" si="137">I1793-J1793+K1793</f>
        <v>7650072.2148798369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7650072.2148798369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31875.30089533265</v>
      </c>
      <c r="L1794" s="444">
        <f t="shared" ca="1" si="137"/>
        <v>7681947.5157751692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7681947.5157751692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32008.114649063202</v>
      </c>
      <c r="L1795" s="444">
        <f t="shared" ca="1" si="137"/>
        <v>7713955.6304242322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7713955.6304242322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32141.481793434301</v>
      </c>
      <c r="L1796" s="444">
        <f t="shared" ca="1" si="137"/>
        <v>7746097.1122176666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7746097.1122176666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32275.404634240276</v>
      </c>
      <c r="L1797" s="444">
        <f t="shared" ca="1" si="137"/>
        <v>7778372.5168519067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7778372.5168519067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32409.885486882948</v>
      </c>
      <c r="L1798" s="444">
        <f t="shared" ca="1" si="137"/>
        <v>7810782.4023387898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7810782.4023387898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32544.926676411622</v>
      </c>
      <c r="L1799" s="444">
        <f t="shared" ca="1" si="137"/>
        <v>7843327.329015201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7843327.329015201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32680.530537563336</v>
      </c>
      <c r="L1800" s="444">
        <f t="shared" ca="1" si="137"/>
        <v>7876007.8595527643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7876007.8595527643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32816.699414803181</v>
      </c>
      <c r="L1801" s="444">
        <f t="shared" ca="1" si="137"/>
        <v>7908824.558967568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7908824.558967568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32953.435662364864</v>
      </c>
      <c r="L1802" s="444">
        <f t="shared" ca="1" si="137"/>
        <v>7941777.9946299326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7941777.9946299326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33090.741644291382</v>
      </c>
      <c r="L1803" s="444">
        <f t="shared" ca="1" si="137"/>
        <v>7974868.7362742238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7974868.7362742238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33228.619734475935</v>
      </c>
      <c r="L1804" s="444">
        <f t="shared" ca="1" si="137"/>
        <v>8008097.3560087001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8008097.3560087001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33367.072316702914</v>
      </c>
      <c r="L1805" s="444">
        <f t="shared" ca="1" si="137"/>
        <v>8041464.4283254026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8041464.4283254026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33506.101784689177</v>
      </c>
      <c r="L1806" s="444">
        <f t="shared" ca="1" si="137"/>
        <v>8074970.5301100919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8074970.5301100919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33645.71054212538</v>
      </c>
      <c r="L1807" s="444">
        <f t="shared" ca="1" si="137"/>
        <v>8108616.2406522175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8108616.2406522175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33785.901002717568</v>
      </c>
      <c r="L1808" s="444">
        <f t="shared" ca="1" si="137"/>
        <v>8142402.1416549347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8142402.1416549347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33926.675590228893</v>
      </c>
      <c r="L1809" s="444">
        <f t="shared" ca="1" si="137"/>
        <v>8176328.817245164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8176328.817245164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34068.036738521514</v>
      </c>
      <c r="L1810" s="444">
        <f t="shared" ca="1" si="137"/>
        <v>8210396.8539836854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8210396.8539836854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34209.986891598695</v>
      </c>
      <c r="L1811" s="444">
        <f t="shared" ca="1" si="137"/>
        <v>8244606.8408752838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8244606.8408752838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34352.528503647009</v>
      </c>
      <c r="L1812" s="444">
        <f t="shared" ca="1" si="137"/>
        <v>8278959.3693789309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8278959.3693789309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34495.664039078882</v>
      </c>
      <c r="L1813" s="444">
        <f t="shared" ca="1" si="137"/>
        <v>8313455.03341801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8313455.03341801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34639.395972575046</v>
      </c>
      <c r="L1814" s="444">
        <f t="shared" ca="1" si="137"/>
        <v>8348094.429390585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8348094.429390585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34783.726789127431</v>
      </c>
      <c r="L1815" s="444">
        <f t="shared" ca="1" si="137"/>
        <v>8382878.1561797122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8382878.1561797122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34928.658984082133</v>
      </c>
      <c r="L1816" s="444">
        <f t="shared" ca="1" si="137"/>
        <v>8417806.8151637949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8417806.8151637949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35074.19506318248</v>
      </c>
      <c r="L1817" s="444">
        <f t="shared" ca="1" si="137"/>
        <v>8452881.010226978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8452881.010226978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35220.337542612411</v>
      </c>
      <c r="L1818" s="444">
        <f t="shared" ca="1" si="137"/>
        <v>8488101.3477695901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8488101.3477695901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35367.088949039957</v>
      </c>
      <c r="L1819" s="444">
        <f t="shared" ca="1" si="137"/>
        <v>8523468.4367186297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8523468.4367186297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35514.451819660957</v>
      </c>
      <c r="L1820" s="444">
        <f t="shared" ca="1" si="137"/>
        <v>8558982.8885382898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8558982.8885382898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35662.428702242876</v>
      </c>
      <c r="L1821" s="444">
        <f t="shared" ca="1" si="137"/>
        <v>8594645.3172405325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8594645.3172405325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35811.022155168888</v>
      </c>
      <c r="L1822" s="444">
        <f t="shared" ca="1" si="137"/>
        <v>8630456.3393957019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8630456.3393957019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35960.234747482093</v>
      </c>
      <c r="L1823" s="444">
        <f t="shared" ca="1" si="137"/>
        <v>8666416.5741431843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8666416.5741431843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36110.069058929934</v>
      </c>
      <c r="L1824" s="444">
        <f t="shared" ca="1" si="137"/>
        <v>8702526.6432021149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8702526.6432021149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36260.52768000881</v>
      </c>
      <c r="L1825" s="444">
        <f t="shared" ca="1" si="137"/>
        <v>8738787.1708821245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8738787.1708821245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36411.613212008851</v>
      </c>
      <c r="L1826" s="444">
        <f t="shared" ca="1" si="137"/>
        <v>8775198.7840941325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8775198.7840941325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36563.328267058881</v>
      </c>
      <c r="L1827" s="444">
        <f t="shared" ca="1" si="137"/>
        <v>8811762.1123611908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8811762.1123611908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36715.675468171627</v>
      </c>
      <c r="L1828" s="444">
        <f t="shared" ca="1" si="137"/>
        <v>8848477.7878293619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8848477.7878293619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36868.657449289007</v>
      </c>
      <c r="L1829" s="444">
        <f t="shared" ca="1" si="137"/>
        <v>8885346.4452786501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8885346.4452786501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37022.276855327706</v>
      </c>
      <c r="L1830" s="444">
        <f t="shared" ca="1" si="137"/>
        <v>8922368.7221339773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8922368.7221339773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37176.536342224907</v>
      </c>
      <c r="L1831" s="444">
        <f t="shared" ca="1" si="137"/>
        <v>8959545.2584762014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8959545.2584762014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37331.438576984176</v>
      </c>
      <c r="L1832" s="444">
        <f t="shared" ca="1" si="137"/>
        <v>8996876.6970531847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8996876.6970531847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37486.986237721605</v>
      </c>
      <c r="L1833" s="444">
        <f t="shared" ca="1" si="137"/>
        <v>9034363.6832909063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9034363.6832909063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37643.18201371211</v>
      </c>
      <c r="L1834" s="444">
        <f t="shared" ca="1" si="137"/>
        <v>9072006.8653046191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9072006.8653046191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37800.028605435909</v>
      </c>
      <c r="L1835" s="444">
        <f t="shared" ca="1" si="137"/>
        <v>9109806.8939100541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9109806.8939100541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37957.528724625226</v>
      </c>
      <c r="L1836" s="444">
        <f t="shared" ca="1" si="137"/>
        <v>9147764.4226346798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9147764.4226346798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38115.685094311164</v>
      </c>
      <c r="L1837" s="444">
        <f t="shared" ca="1" si="137"/>
        <v>9185880.1077289917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9185880.1077289917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38274.5004488708</v>
      </c>
      <c r="L1838" s="444">
        <f t="shared" ca="1" si="137"/>
        <v>9224154.6081778631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9224154.6081778631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38433.977534074431</v>
      </c>
      <c r="L1839" s="444">
        <f t="shared" ca="1" si="137"/>
        <v>9262588.5857119374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9262588.5857119374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38594.119107133069</v>
      </c>
      <c r="L1840" s="444">
        <f t="shared" ca="1" si="137"/>
        <v>9301182.7048190702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9301182.7048190702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38754.927936746128</v>
      </c>
      <c r="L1841" s="444">
        <f t="shared" ca="1" si="137"/>
        <v>9339937.632755816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9339937.632755816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38916.406803149235</v>
      </c>
      <c r="L1842" s="444">
        <f t="shared" ca="1" si="137"/>
        <v>9378854.0395589657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9378854.0395589657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39078.558498162354</v>
      </c>
      <c r="L1843" s="444">
        <f t="shared" ca="1" si="137"/>
        <v>9417932.5980571285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9417932.5980571285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39241.385825238038</v>
      </c>
      <c r="L1844" s="444">
        <f t="shared" ca="1" si="137"/>
        <v>9457173.9838823657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9457173.9838823657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39404.891599509858</v>
      </c>
      <c r="L1845" s="444">
        <f t="shared" ca="1" si="137"/>
        <v>9496578.8754818756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9496578.8754818756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39569.078647841146</v>
      </c>
      <c r="L1846" s="444">
        <f t="shared" ca="1" si="137"/>
        <v>9536147.9541297164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9536147.9541297164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39733.949808873818</v>
      </c>
      <c r="L1847" s="444">
        <f t="shared" ca="1" si="137"/>
        <v>9575881.9039385896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9575881.9039385896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39899.507933077453</v>
      </c>
      <c r="L1848" s="444">
        <f t="shared" ca="1" si="137"/>
        <v>9615781.411871668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9615781.411871668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40065.755882798614</v>
      </c>
      <c r="L1849" s="444">
        <f t="shared" ca="1" si="137"/>
        <v>9655847.1677544657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9655847.1677544657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40232.69653231027</v>
      </c>
      <c r="L1850" s="444">
        <f t="shared" ca="1" si="137"/>
        <v>9696079.8642867766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9696079.8642867766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40400.332767861568</v>
      </c>
      <c r="L1851" s="444">
        <f t="shared" ca="1" si="137"/>
        <v>9736480.1970546376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9736480.1970546376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40568.667487727653</v>
      </c>
      <c r="L1852" s="444">
        <f t="shared" ca="1" si="137"/>
        <v>9777048.8645423651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9777048.8645423651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40737.703602259855</v>
      </c>
      <c r="L1853" s="444">
        <f t="shared" ca="1" si="137"/>
        <v>9817786.5681446251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9817786.5681446251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40907.444033935935</v>
      </c>
      <c r="L1854" s="444">
        <f t="shared" ca="1" si="137"/>
        <v>9858694.0121785607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9858694.0121785607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41077.891717410668</v>
      </c>
      <c r="L1855" s="444">
        <f t="shared" ca="1" si="137"/>
        <v>9899771.9038959723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9899771.9038959723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41249.049599566548</v>
      </c>
      <c r="L1856" s="444">
        <f t="shared" ca="1" si="137"/>
        <v>9941020.9534955397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9941020.9534955397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41420.920639564749</v>
      </c>
      <c r="L1857" s="444">
        <f t="shared" ca="1" si="137"/>
        <v>9982441.8741351049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9982441.8741351049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41593.507808896269</v>
      </c>
      <c r="L1858" s="444">
        <f t="shared" ca="1" si="137"/>
        <v>10024035.381944001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10024035.381944001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41766.814091433334</v>
      </c>
      <c r="L1859" s="444">
        <f t="shared" ca="1" si="137"/>
        <v>10065802.196035434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10065802.196035434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41940.84248348097</v>
      </c>
      <c r="L1860" s="444">
        <f t="shared" ca="1" si="137"/>
        <v>10107743.038518915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10107743.038518915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42115.595993828814</v>
      </c>
      <c r="L1861" s="444">
        <f t="shared" ca="1" si="137"/>
        <v>10149858.634512743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10149858.634512743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42291.077643803095</v>
      </c>
      <c r="L1862" s="444">
        <f t="shared" ca="1" si="137"/>
        <v>10192149.712156545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10192149.712156545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42467.290467318941</v>
      </c>
      <c r="L1863" s="444">
        <f t="shared" ca="1" si="137"/>
        <v>10234617.002623864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10234617.002623864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42644.237510932762</v>
      </c>
      <c r="L1864" s="444">
        <f t="shared" ca="1" si="137"/>
        <v>10277261.240134796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10277261.240134796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42821.921833894987</v>
      </c>
      <c r="L1865" s="444">
        <f t="shared" ca="1" si="137"/>
        <v>10320083.161968691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10320083.161968691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43000.346508202878</v>
      </c>
      <c r="L1866" s="444">
        <f t="shared" ca="1" si="137"/>
        <v>10363083.508476894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10363083.508476894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43179.514618653724</v>
      </c>
      <c r="L1867" s="444">
        <f t="shared" ca="1" si="137"/>
        <v>10406263.023095548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10406263.023095548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43359.42926289812</v>
      </c>
      <c r="L1868" s="444">
        <f t="shared" ca="1" si="137"/>
        <v>10449622.452358447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10449622.452358447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43540.093551493526</v>
      </c>
      <c r="L1869" s="444">
        <f t="shared" ca="1" si="137"/>
        <v>10493162.545909941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10493162.545909941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43721.510607958087</v>
      </c>
      <c r="L1870" s="444">
        <f t="shared" ca="1" si="137"/>
        <v>10536884.056517899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10536884.056517899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43903.683568824577</v>
      </c>
      <c r="L1871" s="444">
        <f t="shared" ca="1" si="137"/>
        <v>10580787.740086723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10580787.740086723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44086.615583694678</v>
      </c>
      <c r="L1872" s="444">
        <f t="shared" ca="1" si="137"/>
        <v>10624874.355670419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10624874.355670419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44270.309815293411</v>
      </c>
      <c r="L1873" s="444">
        <f t="shared" ca="1" si="137"/>
        <v>10669144.665485712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10669144.665485712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44454.7694395238</v>
      </c>
      <c r="L1874" s="444">
        <f t="shared" ca="1" si="137"/>
        <v>10713599.434925236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10713599.434925236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44639.997645521813</v>
      </c>
      <c r="L1875" s="444">
        <f t="shared" ca="1" si="137"/>
        <v>10758239.432570757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10758239.432570757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44825.997635711487</v>
      </c>
      <c r="L1876" s="444">
        <f t="shared" ca="1" si="137"/>
        <v>10803065.430206468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10803065.430206468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45012.772625860285</v>
      </c>
      <c r="L1877" s="444">
        <f t="shared" ca="1" si="137"/>
        <v>10848078.202832328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10848078.202832328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45200.325845134699</v>
      </c>
      <c r="L1878" s="444">
        <f t="shared" ca="1" si="137"/>
        <v>10893278.528677464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10893278.528677464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45388.660536156094</v>
      </c>
      <c r="L1879" s="444">
        <f t="shared" ca="1" si="137"/>
        <v>10938667.18921362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10938667.18921362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45577.779955056751</v>
      </c>
      <c r="L1880" s="444">
        <f t="shared" ca="1" si="137"/>
        <v>10984244.969168678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10984244.969168678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45767.687371536158</v>
      </c>
      <c r="L1881" s="444">
        <f t="shared" ca="1" si="137"/>
        <v>11030012.656540215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11030012.656540215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45958.386068917564</v>
      </c>
      <c r="L1882" s="444">
        <f t="shared" ca="1" si="137"/>
        <v>11075971.042609133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11075971.042609133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46149.879344204717</v>
      </c>
      <c r="L1883" s="444">
        <f t="shared" ca="1" si="137"/>
        <v>11122120.921953337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11122120.921953337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46342.170508138908</v>
      </c>
      <c r="L1884" s="444">
        <f t="shared" ca="1" si="137"/>
        <v>11168463.092461476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11168463.092461476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46535.262885256147</v>
      </c>
      <c r="L1885" s="444">
        <f t="shared" ca="1" si="137"/>
        <v>11214998.355346732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11214998.355346732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46729.159813944716</v>
      </c>
      <c r="L1886" s="444">
        <f t="shared" ca="1" si="137"/>
        <v>11261727.515160676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11261727.515160676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46923.864646502814</v>
      </c>
      <c r="L1887" s="444">
        <f t="shared" ca="1" si="137"/>
        <v>11308651.37980718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11308651.37980718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47119.380749196585</v>
      </c>
      <c r="L1888" s="444">
        <f t="shared" ca="1" si="137"/>
        <v>11355770.760556376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11355770.760556376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47315.711502318234</v>
      </c>
      <c r="L1889" s="444">
        <f t="shared" ca="1" si="137"/>
        <v>11403086.472058693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11403086.472058693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47512.860300244552</v>
      </c>
      <c r="L1890" s="444">
        <f t="shared" ca="1" si="137"/>
        <v>11450599.332358938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11450599.332358938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47710.830551495572</v>
      </c>
      <c r="L1891" s="444">
        <f t="shared" ca="1" si="137"/>
        <v>11498310.162910433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11498310.162910433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47909.625678793469</v>
      </c>
      <c r="L1892" s="444">
        <f t="shared" ca="1" si="137"/>
        <v>11546219.788589226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11546219.788589226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48109.249119121778</v>
      </c>
      <c r="L1893" s="444">
        <f t="shared" ca="1" si="137"/>
        <v>11594329.037708348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11594329.037708348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48309.704323784783</v>
      </c>
      <c r="L1894" s="444">
        <f t="shared" ca="1" si="137"/>
        <v>11642638.742032133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11642638.742032133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48510.994758467219</v>
      </c>
      <c r="L1895" s="444">
        <f t="shared" ca="1" si="137"/>
        <v>11691149.736790601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11691149.736790601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48713.123903294174</v>
      </c>
      <c r="L1896" s="444">
        <f t="shared" ca="1" si="137"/>
        <v>11739862.860693896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11739862.860693896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48916.095252891231</v>
      </c>
      <c r="L1897" s="444">
        <f t="shared" ca="1" si="137"/>
        <v>11788778.955946788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11788778.955946788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49119.912316444948</v>
      </c>
      <c r="L1898" s="444">
        <f t="shared" ca="1" si="137"/>
        <v>11837898.868263233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11837898.868263233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49324.578617763473</v>
      </c>
      <c r="L1899" s="444">
        <f t="shared" ca="1" si="137"/>
        <v>11887223.446880996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11887223.446880996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49530.097695337485</v>
      </c>
      <c r="L1900" s="444">
        <f t="shared" ca="1" si="137"/>
        <v>11936753.544576334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11936753.544576334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49736.473102401389</v>
      </c>
      <c r="L1901" s="444">
        <f t="shared" ca="1" si="137"/>
        <v>11986490.017678736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11986490.017678736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49943.70840699473</v>
      </c>
      <c r="L1902" s="444">
        <f t="shared" ca="1" si="137"/>
        <v>12036433.72608573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12036433.72608573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50151.807192023873</v>
      </c>
      <c r="L1903" s="444">
        <f t="shared" ca="1" si="137"/>
        <v>12086585.533277754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12086585.533277754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50360.773055323974</v>
      </c>
      <c r="L1904" s="444">
        <f t="shared" ca="1" si="137"/>
        <v>12136946.306333078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12136946.306333078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50570.609609721156</v>
      </c>
      <c r="L1905" s="444">
        <f t="shared" ca="1" si="137"/>
        <v>12187516.915942799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12187516.915942799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50781.320483094998</v>
      </c>
      <c r="L1906" s="444">
        <f t="shared" ca="1" si="137"/>
        <v>12238298.236425893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12238298.236425893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50992.90931844122</v>
      </c>
      <c r="L1907" s="444">
        <f t="shared" ca="1" si="137"/>
        <v>12289291.145744335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12289291.145744335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51205.379773934728</v>
      </c>
      <c r="L1908" s="444">
        <f t="shared" ca="1" si="137"/>
        <v>12340496.52551827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12340496.52551827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51418.735522992793</v>
      </c>
      <c r="L1909" s="444">
        <f t="shared" ca="1" si="137"/>
        <v>12391915.261041263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12391915.261041263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51632.980254338596</v>
      </c>
      <c r="L1910" s="444">
        <f t="shared" ca="1" si="137"/>
        <v>12443548.241295602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12443548.241295602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51848.117672065011</v>
      </c>
      <c r="L1911" s="444">
        <f t="shared" ca="1" si="137"/>
        <v>12495396.358967667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12495396.358967667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52064.151495698614</v>
      </c>
      <c r="L1912" s="444">
        <f t="shared" ca="1" si="137"/>
        <v>12547460.510463366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12547460.510463366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52281.085460264025</v>
      </c>
      <c r="L1913" s="444">
        <f t="shared" ca="1" si="137"/>
        <v>12599741.595923631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12599741.595923631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52498.923316348461</v>
      </c>
      <c r="L1914" s="444">
        <f t="shared" ca="1" si="137"/>
        <v>12652240.519239979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12652240.519239979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52717.668830166578</v>
      </c>
      <c r="L1915" s="444">
        <f t="shared" ca="1" si="137"/>
        <v>12704958.188070146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12704958.188070146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52937.325783625609</v>
      </c>
      <c r="L1916" s="444">
        <f t="shared" ca="1" si="137"/>
        <v>12757895.513853772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12757895.513853772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53157.897974390711</v>
      </c>
      <c r="L1917" s="444">
        <f t="shared" ca="1" si="137"/>
        <v>12811053.411828162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12811053.411828162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53379.389215950672</v>
      </c>
      <c r="L1918" s="444">
        <f t="shared" ca="1" si="137"/>
        <v>12864432.801044112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12864432.801044112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53601.803337683799</v>
      </c>
      <c r="L1919" s="444">
        <f t="shared" ca="1" si="137"/>
        <v>12918034.604381796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12918034.604381796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53825.144184924146</v>
      </c>
      <c r="L1920" s="444">
        <f t="shared" ca="1" si="137"/>
        <v>12971859.748566721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12971859.748566721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54049.415619028005</v>
      </c>
      <c r="L1921" s="444">
        <f t="shared" ca="1" si="137"/>
        <v>13025909.164185749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13025909.164185749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54274.621517440624</v>
      </c>
      <c r="L1922" s="444">
        <f t="shared" ca="1" si="137"/>
        <v>13080183.78570319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13080183.78570319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54500.765773763298</v>
      </c>
      <c r="L1923" s="444">
        <f t="shared" ca="1" si="137"/>
        <v>13134684.551476954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13134684.551476954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54727.852297820638</v>
      </c>
      <c r="L1924" s="444">
        <f t="shared" ca="1" si="137"/>
        <v>13189412.403774774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13189412.403774774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54955.885015728221</v>
      </c>
      <c r="L1925" s="444">
        <f t="shared" ca="1" si="137"/>
        <v>13244368.288790502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13244368.288790502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55184.867869960421</v>
      </c>
      <c r="L1926" s="444">
        <f t="shared" ca="1" si="137"/>
        <v>13299553.156660462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13299553.156660462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55414.804819418598</v>
      </c>
      <c r="L1927" s="444">
        <f t="shared" ca="1" si="137"/>
        <v>13354967.96147988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13354967.96147988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55645.699839499495</v>
      </c>
      <c r="L1928" s="444">
        <f t="shared" ca="1" si="137"/>
        <v>13410613.661319379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13410613.661319379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55877.556922164076</v>
      </c>
      <c r="L1929" s="444">
        <f t="shared" ca="1" si="137"/>
        <v>13466491.218241543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13466491.218241543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56110.380076006426</v>
      </c>
      <c r="L1930" s="444">
        <f t="shared" ca="1" si="137"/>
        <v>13522601.598317549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13522601.598317549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56344.173326323129</v>
      </c>
      <c r="L1931" s="444">
        <f t="shared" ca="1" si="137"/>
        <v>13578945.771643871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13578945.771643871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56578.940715182798</v>
      </c>
      <c r="L1932" s="444">
        <f t="shared" ca="1" si="137"/>
        <v>13635524.712359054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13635524.712359054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56814.686301496055</v>
      </c>
      <c r="L1933" s="444">
        <f t="shared" ca="1" si="137"/>
        <v>13692339.39866055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13692339.39866055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57051.414161085631</v>
      </c>
      <c r="L1934" s="444">
        <f t="shared" ca="1" si="137"/>
        <v>13749390.812821636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13749390.812821636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57289.128386756813</v>
      </c>
      <c r="L1935" s="444">
        <f t="shared" ca="1" si="137"/>
        <v>13806679.941208392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13806679.941208392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57527.833088368294</v>
      </c>
      <c r="L1936" s="444">
        <f t="shared" ca="1" si="137"/>
        <v>13864207.774296761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13864207.774296761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57767.532392903166</v>
      </c>
      <c r="L1937" s="444">
        <f t="shared" ca="1" si="137"/>
        <v>13921975.306689663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13921975.306689663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58008.230444540255</v>
      </c>
      <c r="L1938" s="444">
        <f t="shared" ca="1" si="137"/>
        <v>13979983.537134202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13979983.537134202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58249.931404725845</v>
      </c>
      <c r="L1939" s="444">
        <f t="shared" ca="1" si="137"/>
        <v>14038233.468538929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14038233.468538929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58492.639452245538</v>
      </c>
      <c r="L1940" s="444">
        <f t="shared" ca="1" si="137"/>
        <v>14096726.107991174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14096726.107991174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58736.35878329655</v>
      </c>
      <c r="L1941" s="444">
        <f t="shared" ca="1" si="137"/>
        <v>14155462.466774471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14155462.466774471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58981.093611560296</v>
      </c>
      <c r="L1942" s="444">
        <f t="shared" ca="1" si="137"/>
        <v>14214443.560386032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14214443.560386032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59226.84816827513</v>
      </c>
      <c r="L1943" s="444">
        <f t="shared" ca="1" si="137"/>
        <v>14273670.408554306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14273670.408554306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59473.626702309615</v>
      </c>
      <c r="L1944" s="444">
        <f t="shared" ca="1" si="137"/>
        <v>14333144.035256617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14333144.035256617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59721.433480235901</v>
      </c>
      <c r="L1945" s="444">
        <f t="shared" ca="1" si="137"/>
        <v>14392865.468736853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14392865.468736853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59970.272786403555</v>
      </c>
      <c r="L1946" s="444">
        <f t="shared" ca="1" si="137"/>
        <v>14452835.741523257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14452835.741523257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60220.14892301357</v>
      </c>
      <c r="L1947" s="444">
        <f t="shared" ca="1" si="137"/>
        <v>14513055.89044627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14513055.89044627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60471.066210192788</v>
      </c>
      <c r="L1948" s="444">
        <f t="shared" ca="1" si="137"/>
        <v>14573526.956656463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14573526.956656463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60723.028986068595</v>
      </c>
      <c r="L1949" s="444">
        <f t="shared" ca="1" si="137"/>
        <v>14634249.985642532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14634249.985642532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60976.041606843872</v>
      </c>
      <c r="L1950" s="444">
        <f t="shared" ca="1" si="137"/>
        <v>14695226.027249375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14695226.027249375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61230.108446872393</v>
      </c>
      <c r="L1951" s="444">
        <f t="shared" ca="1" si="137"/>
        <v>14756456.135696247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14756456.135696247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61485.233898734368</v>
      </c>
      <c r="L1952" s="444">
        <f t="shared" ca="1" si="137"/>
        <v>14817941.369594982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14817941.369594982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61741.422373312424</v>
      </c>
      <c r="L1953" s="444">
        <f t="shared" ca="1" si="137"/>
        <v>14879682.791968293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14879682.791968293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61998.67829986789</v>
      </c>
      <c r="L1954" s="444">
        <f t="shared" ca="1" si="137"/>
        <v>14941681.470268162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14941681.470268162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62257.00612611734</v>
      </c>
      <c r="L1955" s="444">
        <f t="shared" ca="1" si="137"/>
        <v>15003938.476394279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15003938.476394279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62516.410318309485</v>
      </c>
      <c r="L1956" s="444">
        <f t="shared" ca="1" si="137"/>
        <v>15066454.886712588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15066454.886712588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62776.895361302442</v>
      </c>
      <c r="L1957" s="444">
        <f t="shared" ca="1" si="137"/>
        <v>15129231.782073891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15129231.782073891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63038.465758641199</v>
      </c>
      <c r="L1958" s="444">
        <f t="shared" ca="1" si="137"/>
        <v>15192270.247832531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15192270.247832531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63301.126032635548</v>
      </c>
      <c r="L1959" s="444">
        <f t="shared" ca="1" si="137"/>
        <v>15255571.373865167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15255571.373865167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63564.880724438197</v>
      </c>
      <c r="L1960" s="444">
        <f t="shared" ca="1" si="137"/>
        <v>15319136.254589604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15319136.254589604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63829.734394123348</v>
      </c>
      <c r="L1961" s="444">
        <f t="shared" ca="1" si="137"/>
        <v>15382965.988983728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15382965.988983728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64095.691620765523</v>
      </c>
      <c r="L1962" s="444">
        <f t="shared" ca="1" si="137"/>
        <v>15447061.680604493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15447061.680604493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64362.757002518723</v>
      </c>
      <c r="L1963" s="444">
        <f t="shared" ca="1" si="137"/>
        <v>15511424.437607013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15511424.437607013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64630.935156695894</v>
      </c>
      <c r="L1964" s="444">
        <f t="shared" ca="1" si="137"/>
        <v>15576055.372763708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15576055.372763708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64900.230719848776</v>
      </c>
      <c r="L1965" s="444">
        <f t="shared" ca="1" si="137"/>
        <v>15640955.603483558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15640955.603483558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65170.648347848153</v>
      </c>
      <c r="L1966" s="444">
        <f t="shared" ca="1" si="137"/>
        <v>15706126.251831407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15706126.251831407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65442.192715964193</v>
      </c>
      <c r="L1967" s="444">
        <f t="shared" ca="1" si="137"/>
        <v>15771568.44454737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15771568.44454737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65714.868518947376</v>
      </c>
      <c r="L1968" s="444">
        <f t="shared" ca="1" si="137"/>
        <v>15837283.313066317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15837283.313066317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65988.680471109648</v>
      </c>
      <c r="L1969" s="444">
        <f t="shared" ca="1" si="137"/>
        <v>15903271.993537426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15903271.993537426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66263.633306405944</v>
      </c>
      <c r="L1970" s="444">
        <f t="shared" ca="1" si="137"/>
        <v>15969535.626843832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15969535.626843832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66539.731778515954</v>
      </c>
      <c r="L1971" s="444">
        <f t="shared" ca="1" si="137"/>
        <v>16036075.358622348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16036075.358622348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66816.980660926434</v>
      </c>
      <c r="L1972" s="444">
        <f t="shared" ca="1" si="137"/>
        <v>16102892.339283274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16102892.339283274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67095.384747013639</v>
      </c>
      <c r="L1973" s="444">
        <f t="shared" ca="1" si="137"/>
        <v>16169987.724030288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16169987.724030288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67374.948850126195</v>
      </c>
      <c r="L1974" s="444">
        <f t="shared" ca="1" si="137"/>
        <v>16237362.672880415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16237362.672880415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67655.677803668397</v>
      </c>
      <c r="L1975" s="444">
        <f t="shared" ca="1" si="137"/>
        <v>16305018.350684084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16305018.350684084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67937.576461183678</v>
      </c>
      <c r="L1976" s="444">
        <f t="shared" ca="1" si="137"/>
        <v>16372955.927145267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16372955.927145267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68220.649696438617</v>
      </c>
      <c r="L1977" s="444">
        <f t="shared" ca="1" si="137"/>
        <v>16441176.576841706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16441176.576841706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68504.902403507105</v>
      </c>
      <c r="L1978" s="444">
        <f t="shared" ca="1" si="137"/>
        <v>16509681.479245214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16509681.479245214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68790.339496855071</v>
      </c>
      <c r="L1979" s="444">
        <f t="shared" ca="1" si="137"/>
        <v>16578471.818742068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16578471.818742068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69076.965911425286</v>
      </c>
      <c r="L1980" s="444">
        <f t="shared" ca="1" si="137"/>
        <v>16647548.784653494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16647548.784653494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69364.786602722888</v>
      </c>
      <c r="L1981" s="444">
        <f t="shared" ca="1" si="137"/>
        <v>16716913.571256217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16716913.571256217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69653.806546900887</v>
      </c>
      <c r="L1982" s="444">
        <f t="shared" ca="1" si="137"/>
        <v>16786567.377803117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16786567.377803117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69944.030740846327</v>
      </c>
      <c r="L1983" s="444">
        <f t="shared" ca="1" si="137"/>
        <v>16856511.408543963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16856511.408543963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70235.464202266507</v>
      </c>
      <c r="L1984" s="444">
        <f t="shared" ca="1" si="137"/>
        <v>16926746.872746229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16926746.872746229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70528.111969775957</v>
      </c>
      <c r="L1985" s="444">
        <f t="shared" ca="1" si="137"/>
        <v>16997274.984716006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16997274.984716006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70821.979102983358</v>
      </c>
      <c r="L1986" s="444">
        <f t="shared" ca="1" si="137"/>
        <v>17068096.96381899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17068096.96381899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71117.070682579128</v>
      </c>
      <c r="L1987" s="444">
        <f t="shared" ca="1" si="137"/>
        <v>17139214.034501567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17139214.034501567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71413.3918104232</v>
      </c>
      <c r="L1988" s="444">
        <f t="shared" ca="1" si="137"/>
        <v>17210627.426311992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17210627.426311992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71710.947609633295</v>
      </c>
      <c r="L1989" s="444">
        <f t="shared" ca="1" si="137"/>
        <v>17282338.373921625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17282338.373921625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72009.743224673439</v>
      </c>
      <c r="L1990" s="444">
        <f t="shared" ca="1" si="137"/>
        <v>17354348.117146298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17354348.117146298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72309.783821442907</v>
      </c>
      <c r="L1991" s="444">
        <f t="shared" ca="1" si="137"/>
        <v>17426657.90096774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17426657.90096774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72611.074587365583</v>
      </c>
      <c r="L1992" s="444">
        <f t="shared" ca="1" si="137"/>
        <v>17499268.975555103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17499268.975555103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72913.62073147959</v>
      </c>
      <c r="L1993" s="444">
        <f t="shared" ca="1" si="137"/>
        <v>17572182.596286584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17572182.596286584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73217.427484527434</v>
      </c>
      <c r="L1994" s="444">
        <f t="shared" ca="1" si="137"/>
        <v>17645400.023771111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17645400.023771111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73522.500099046301</v>
      </c>
      <c r="L1995" s="444">
        <f t="shared" ca="1" si="137"/>
        <v>17718922.523870159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17718922.523870159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73828.843849458994</v>
      </c>
      <c r="L1996" s="444">
        <f t="shared" ca="1" si="137"/>
        <v>17792751.367719617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17792751.367719617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74136.464032165066</v>
      </c>
      <c r="L1997" s="444">
        <f t="shared" ca="1" si="137"/>
        <v>17866887.831751782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17866887.831751782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74445.365965632431</v>
      </c>
      <c r="L1998" s="444">
        <f t="shared" ca="1" si="137"/>
        <v>17941333.197717413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17941333.197717413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74755.554990489225</v>
      </c>
      <c r="L1999" s="444">
        <f t="shared" ca="1" si="137"/>
        <v>18016088.752707902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18016088.752707902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75067.036469616258</v>
      </c>
      <c r="L2000" s="444">
        <f t="shared" ca="1" si="137"/>
        <v>18091155.789177518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18091155.789177518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75379.815788239663</v>
      </c>
      <c r="L2001" s="444">
        <f t="shared" ca="1" si="137"/>
        <v>18166535.604965758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18166535.604965758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75693.898354023986</v>
      </c>
      <c r="L2002" s="444">
        <f t="shared" ca="1" si="137"/>
        <v>18242229.503319781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18242229.503319781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76009.289597165756</v>
      </c>
      <c r="L2003" s="444">
        <f t="shared" ca="1" si="137"/>
        <v>18318238.792916946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18318238.792916946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76325.994970487271</v>
      </c>
      <c r="L2004" s="444">
        <f t="shared" ca="1" si="137"/>
        <v>18394564.787887432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18394564.787887432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76644.019949530964</v>
      </c>
      <c r="L2005" s="444">
        <f t="shared" ca="1" si="137"/>
        <v>18471208.807836961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18471208.807836961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76963.370032653998</v>
      </c>
      <c r="L2006" s="444">
        <f t="shared" ca="1" si="137"/>
        <v>18548172.177869614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18548172.177869614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77284.050741123385</v>
      </c>
      <c r="L2007" s="444">
        <f t="shared" ca="1" si="137"/>
        <v>18625456.228610739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18625456.228610739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77606.067619211419</v>
      </c>
      <c r="L2008" s="444">
        <f t="shared" ca="1" si="137"/>
        <v>18703062.296229951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18703062.296229951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77929.426234291459</v>
      </c>
      <c r="L2009" s="444">
        <f t="shared" ca="1" si="137"/>
        <v>18780991.722464241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18780991.722464241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78254.132176934334</v>
      </c>
      <c r="L2010" s="444">
        <f t="shared" ca="1" si="137"/>
        <v>18859245.854641177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18859245.854641177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78580.191061004909</v>
      </c>
      <c r="L2011" s="444">
        <f t="shared" ca="1" si="137"/>
        <v>18937826.045702182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18937826.045702182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78907.608523759089</v>
      </c>
      <c r="L2012" s="444">
        <f t="shared" ca="1" si="137"/>
        <v>19016733.654225942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19016733.654225942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79236.390225941417</v>
      </c>
      <c r="L2013" s="444">
        <f t="shared" ca="1" si="137"/>
        <v>19095970.044451885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19095970.044451885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79566.541851882852</v>
      </c>
      <c r="L2014" s="444">
        <f t="shared" ca="1" si="137"/>
        <v>19175536.586303767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19175536.586303767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79898.069109599033</v>
      </c>
      <c r="L2015" s="444">
        <f t="shared" ca="1" si="137"/>
        <v>19255434.655413367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19255434.655413367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80230.977730889033</v>
      </c>
      <c r="L2016" s="444">
        <f t="shared" ca="1" si="137"/>
        <v>19335665.633144256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19335665.633144256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80565.273471434397</v>
      </c>
      <c r="L2017" s="444">
        <f t="shared" ca="1" si="137"/>
        <v>19416230.906615689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19416230.906615689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80900.962110898705</v>
      </c>
      <c r="L2018" s="444">
        <f t="shared" ca="1" si="137"/>
        <v>19497131.868726589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19497131.868726589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81238.049453027459</v>
      </c>
      <c r="L2019" s="444">
        <f t="shared" ca="1" si="137"/>
        <v>19578369.918179616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19578369.918179616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81576.541325748403</v>
      </c>
      <c r="L2020" s="444">
        <f t="shared" ca="1" si="137"/>
        <v>19659946.459505364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19659946.459505364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81916.443581272353</v>
      </c>
      <c r="L2021" s="444">
        <f t="shared" ca="1" si="137"/>
        <v>19741862.903086636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19741862.903086636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82257.762096194318</v>
      </c>
      <c r="L2022" s="444">
        <f t="shared" ca="1" si="137"/>
        <v>19824120.665182829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19824120.665182829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82600.502771595115</v>
      </c>
      <c r="L2023" s="444">
        <f t="shared" ca="1" si="137"/>
        <v>19906721.167954423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19906721.167954423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82944.671533143424</v>
      </c>
      <c r="L2024" s="444">
        <f t="shared" ca="1" si="137"/>
        <v>19989665.839487568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19989665.839487568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83290.27433119819</v>
      </c>
      <c r="L2025" s="444">
        <f t="shared" ca="1" si="137"/>
        <v>20072956.113818765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20072956.113818765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83637.317140911517</v>
      </c>
      <c r="L2026" s="444">
        <f t="shared" ca="1" si="137"/>
        <v>20156593.430959675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20156593.430959675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83985.805962331986</v>
      </c>
      <c r="L2027" s="444">
        <f t="shared" ca="1" si="137"/>
        <v>20240579.236922007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20240579.236922007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84335.746820508357</v>
      </c>
      <c r="L2028" s="444">
        <f t="shared" ca="1" si="137"/>
        <v>20324914.983742516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20324914.983742516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84687.145765593814</v>
      </c>
      <c r="L2029" s="444">
        <f t="shared" ca="1" si="137"/>
        <v>20409602.129508112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20409602.129508112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85040.008872950464</v>
      </c>
      <c r="L2030" s="444">
        <f t="shared" ca="1" si="137"/>
        <v>20494642.138381064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20494642.138381064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85394.342243254432</v>
      </c>
      <c r="L2031" s="444">
        <f t="shared" ca="1" si="137"/>
        <v>20580036.480624318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20580036.480624318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85750.152002601331</v>
      </c>
      <c r="L2032" s="444">
        <f t="shared" ca="1" si="137"/>
        <v>20665786.632626921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20665786.632626921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86107.444302612173</v>
      </c>
      <c r="L2033" s="444">
        <f t="shared" ca="1" si="137"/>
        <v>20751894.076929532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20751894.076929532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86466.225320539714</v>
      </c>
      <c r="L2034" s="444">
        <f t="shared" ca="1" si="137"/>
        <v>20838360.302250072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20838360.302250072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86826.501259375305</v>
      </c>
      <c r="L2035" s="444">
        <f t="shared" ca="1" si="137"/>
        <v>20925186.803509448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20925186.803509448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87188.278347956031</v>
      </c>
      <c r="L2036" s="444">
        <f t="shared" ca="1" si="137"/>
        <v>21012375.081857406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21012375.081857406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87551.562841072518</v>
      </c>
      <c r="L2037" s="444">
        <f t="shared" ca="1" si="137"/>
        <v>21099926.644698478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21099926.644698478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87916.361019576987</v>
      </c>
      <c r="L2038" s="444">
        <f t="shared" ca="1" si="137"/>
        <v>21187843.005718056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21187843.005718056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88282.679190491894</v>
      </c>
      <c r="L2039" s="444">
        <f t="shared" ca="1" si="137"/>
        <v>21276125.684908547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21276125.684908547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88650.523687118941</v>
      </c>
      <c r="L2040" s="444">
        <f t="shared" ca="1" si="137"/>
        <v>21364776.208595667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21364776.208595667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89019.900869148609</v>
      </c>
      <c r="L2041" s="444">
        <f t="shared" ca="1" si="137"/>
        <v>21453796.109464817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21453796.109464817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89390.817122770066</v>
      </c>
      <c r="L2042" s="444">
        <f t="shared" ca="1" si="137"/>
        <v>21543186.926587585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21543186.926587585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89763.278860781604</v>
      </c>
      <c r="L2043" s="444">
        <f t="shared" ca="1" si="137"/>
        <v>21632950.205448367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21632950.205448367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90137.292522701522</v>
      </c>
      <c r="L2044" s="444">
        <f t="shared" ca="1" si="137"/>
        <v>21723087.497971069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21723087.497971069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90512.864574879452</v>
      </c>
      <c r="L2045" s="444">
        <f t="shared" ca="1" si="137"/>
        <v>21813600.362545948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21813600.362545948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90890.001510608112</v>
      </c>
      <c r="L2046" s="444">
        <f t="shared" ca="1" si="137"/>
        <v>21904490.364056557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21904490.364056557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91268.709850235653</v>
      </c>
      <c r="L2047" s="444">
        <f t="shared" ca="1" si="137"/>
        <v>21995759.073906794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21995759.073906794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91648.996141278301</v>
      </c>
      <c r="L2048" s="444">
        <f t="shared" ref="L2048:L2302" ca="1" si="142">I2048-J2048+K2048</f>
        <v>22087408.070048071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22087408.070048071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92030.866958533632</v>
      </c>
      <c r="L2049" s="444">
        <f t="shared" ca="1" si="142"/>
        <v>22179438.937006604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22179438.937006604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92414.328904194175</v>
      </c>
      <c r="L2050" s="444">
        <f t="shared" ca="1" si="142"/>
        <v>22271853.265910797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22271853.265910797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92799.38860796165</v>
      </c>
      <c r="L2051" s="444">
        <f t="shared" ca="1" si="142"/>
        <v>22364652.654518757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22364652.654518757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93186.052727161485</v>
      </c>
      <c r="L2052" s="444">
        <f t="shared" ca="1" si="142"/>
        <v>22457838.70724592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22457838.70724592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93574.327946858</v>
      </c>
      <c r="L2053" s="444">
        <f t="shared" ca="1" si="142"/>
        <v>22551413.035192776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22551413.035192776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93964.220979969905</v>
      </c>
      <c r="L2054" s="444">
        <f t="shared" ca="1" si="142"/>
        <v>22645377.256172746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22645377.256172746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94355.738567386448</v>
      </c>
      <c r="L2055" s="444">
        <f t="shared" ca="1" si="142"/>
        <v>22739732.994740132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22739732.994740132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94748.887478083881</v>
      </c>
      <c r="L2056" s="444">
        <f t="shared" ca="1" si="142"/>
        <v>22834481.882218216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22834481.882218216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95143.67450924257</v>
      </c>
      <c r="L2057" s="444">
        <f t="shared" ca="1" si="142"/>
        <v>22929625.556727458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22929625.556727458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95540.106486364413</v>
      </c>
      <c r="L2058" s="444">
        <f t="shared" ca="1" si="142"/>
        <v>23025165.663213823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23025165.663213823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95938.190263390934</v>
      </c>
      <c r="L2059" s="444">
        <f t="shared" ca="1" si="142"/>
        <v>23121103.853477214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23121103.853477214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96337.932722821715</v>
      </c>
      <c r="L2060" s="444">
        <f t="shared" ca="1" si="142"/>
        <v>23217441.786200035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23217441.786200035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96739.34077583348</v>
      </c>
      <c r="L2061" s="444">
        <f t="shared" ca="1" si="142"/>
        <v>23314181.126975868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23314181.126975868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97142.421362399444</v>
      </c>
      <c r="L2062" s="444">
        <f t="shared" ca="1" si="142"/>
        <v>23411323.548338268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23411323.548338268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97547.181451409444</v>
      </c>
      <c r="L2063" s="444">
        <f t="shared" ca="1" si="142"/>
        <v>23508870.729789678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23508870.729789678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97953.628040790325</v>
      </c>
      <c r="L2064" s="444">
        <f t="shared" ca="1" si="142"/>
        <v>23606824.357830469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23606824.357830469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98361.768157626953</v>
      </c>
      <c r="L2065" s="444">
        <f t="shared" ca="1" si="142"/>
        <v>23705186.125988096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23705186.125988096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98771.608858283726</v>
      </c>
      <c r="L2066" s="444">
        <f t="shared" ca="1" si="142"/>
        <v>23803957.73484638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23803957.73484638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99183.157228526587</v>
      </c>
      <c r="L2067" s="444">
        <f t="shared" ca="1" si="142"/>
        <v>23903140.892074905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23903140.892074905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99596.42038364544</v>
      </c>
      <c r="L2068" s="444">
        <f t="shared" ca="1" si="142"/>
        <v>24002737.312458552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24002737.312458552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100011.4054685773</v>
      </c>
      <c r="L2069" s="444">
        <f t="shared" ca="1" si="142"/>
        <v>24102748.717927128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24102748.717927128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100428.1196580297</v>
      </c>
      <c r="L2070" s="444">
        <f t="shared" ca="1" si="142"/>
        <v>24203176.837585159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24203176.837585159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100846.57015660482</v>
      </c>
      <c r="L2071" s="444">
        <f t="shared" ca="1" si="142"/>
        <v>24304023.407741763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24304023.407741763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101266.76419892401</v>
      </c>
      <c r="L2072" s="444">
        <f t="shared" ca="1" si="142"/>
        <v>24405290.171940688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24405290.171940688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101688.70904975287</v>
      </c>
      <c r="L2073" s="444">
        <f t="shared" ca="1" si="142"/>
        <v>24506978.880990442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24506978.880990442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102112.41200412685</v>
      </c>
      <c r="L2074" s="444">
        <f t="shared" ca="1" si="142"/>
        <v>24609091.29299457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24609091.29299457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102537.88038747737</v>
      </c>
      <c r="L2075" s="444">
        <f t="shared" ca="1" si="142"/>
        <v>24711629.173382048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24711629.173382048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102965.12155575852</v>
      </c>
      <c r="L2076" s="444">
        <f t="shared" ca="1" si="142"/>
        <v>24814594.294937804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24814594.294937804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103394.14289557419</v>
      </c>
      <c r="L2077" s="444">
        <f t="shared" ca="1" si="142"/>
        <v>24917988.43783338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24917988.43783338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103824.95182430575</v>
      </c>
      <c r="L2078" s="444">
        <f t="shared" ca="1" si="142"/>
        <v>25021813.389657687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25021813.389657687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104257.55579024037</v>
      </c>
      <c r="L2079" s="444">
        <f t="shared" ca="1" si="142"/>
        <v>25126070.945447929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25126070.945447929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104691.9622726997</v>
      </c>
      <c r="L2080" s="444">
        <f t="shared" ca="1" si="142"/>
        <v>25230762.907720629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25230762.907720629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105128.17878216929</v>
      </c>
      <c r="L2081" s="444">
        <f t="shared" ca="1" si="142"/>
        <v>25335891.086502798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25335891.086502798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105566.21286042832</v>
      </c>
      <c r="L2082" s="444">
        <f t="shared" ca="1" si="142"/>
        <v>25441457.299363226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25441457.299363226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106006.07208068011</v>
      </c>
      <c r="L2083" s="444">
        <f t="shared" ca="1" si="142"/>
        <v>25547463.371443905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25547463.371443905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106447.76404768294</v>
      </c>
      <c r="L2084" s="444">
        <f t="shared" ca="1" si="142"/>
        <v>25653911.135491587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25653911.135491587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106891.29639788161</v>
      </c>
      <c r="L2085" s="444">
        <f t="shared" ca="1" si="142"/>
        <v>25760802.431889471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25760802.431889471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107336.67679953946</v>
      </c>
      <c r="L2086" s="444">
        <f t="shared" ca="1" si="142"/>
        <v>25868139.10868901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25868139.10868901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107783.91295287087</v>
      </c>
      <c r="L2087" s="444">
        <f t="shared" ca="1" si="142"/>
        <v>25975923.02164188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25975923.02164188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108233.01259017451</v>
      </c>
      <c r="L2088" s="444">
        <f t="shared" ca="1" si="142"/>
        <v>26084156.034232054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26084156.034232054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108683.98347596689</v>
      </c>
      <c r="L2089" s="444">
        <f t="shared" ca="1" si="142"/>
        <v>26192840.017708022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26192840.017708022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109136.83340711676</v>
      </c>
      <c r="L2090" s="444">
        <f t="shared" ca="1" si="142"/>
        <v>26301976.851115137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26301976.851115137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109591.57021297974</v>
      </c>
      <c r="L2091" s="444">
        <f t="shared" ca="1" si="142"/>
        <v>26411568.421328116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26411568.421328116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110048.20175553381</v>
      </c>
      <c r="L2092" s="444">
        <f t="shared" ca="1" si="142"/>
        <v>26521616.623083651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26521616.623083651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110506.73592951521</v>
      </c>
      <c r="L2093" s="444">
        <f t="shared" ca="1" si="142"/>
        <v>26632123.359013166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26632123.359013166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110967.18066255488</v>
      </c>
      <c r="L2094" s="444">
        <f t="shared" ca="1" si="142"/>
        <v>26743090.53967572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26743090.53967572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111429.5439153155</v>
      </c>
      <c r="L2095" s="444">
        <f t="shared" ca="1" si="142"/>
        <v>26854520.083591036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26854520.083591036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111893.83368162932</v>
      </c>
      <c r="L2096" s="444">
        <f t="shared" ca="1" si="142"/>
        <v>26966413.917272665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26966413.917272665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112360.05798863609</v>
      </c>
      <c r="L2097" s="444">
        <f t="shared" ca="1" si="142"/>
        <v>27078773.975261301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27078773.975261301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112828.22489692208</v>
      </c>
      <c r="L2098" s="444">
        <f t="shared" ca="1" si="142"/>
        <v>27191602.200158224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27191602.200158224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113298.34250065926</v>
      </c>
      <c r="L2099" s="444">
        <f t="shared" ca="1" si="142"/>
        <v>27304900.542658884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27304900.542658884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113770.41892774536</v>
      </c>
      <c r="L2100" s="444">
        <f t="shared" ca="1" si="142"/>
        <v>27418670.961586628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27418670.961586628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114244.46233994428</v>
      </c>
      <c r="L2101" s="444">
        <f t="shared" ca="1" si="142"/>
        <v>27532915.423926573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27532915.423926573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114720.48093302739</v>
      </c>
      <c r="L2102" s="444">
        <f t="shared" ca="1" si="142"/>
        <v>27647635.904859602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27647635.904859602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115198.48293691501</v>
      </c>
      <c r="L2103" s="444">
        <f t="shared" ca="1" si="142"/>
        <v>27762834.387796517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27762834.387796517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115678.47661581884</v>
      </c>
      <c r="L2104" s="444">
        <f t="shared" ca="1" si="142"/>
        <v>27878512.864412338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27878512.864412338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116160.47026838474</v>
      </c>
      <c r="L2105" s="444">
        <f t="shared" ca="1" si="142"/>
        <v>27994673.334680721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27994673.334680721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116644.47222783633</v>
      </c>
      <c r="L2106" s="444">
        <f t="shared" ca="1" si="142"/>
        <v>28111317.806908559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28111317.806908559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117130.490862119</v>
      </c>
      <c r="L2107" s="444">
        <f t="shared" ca="1" si="142"/>
        <v>28228448.297770679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28228448.297770679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117618.53457404449</v>
      </c>
      <c r="L2108" s="444">
        <f t="shared" ca="1" si="142"/>
        <v>28346066.832344722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28346066.832344722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118108.61180143635</v>
      </c>
      <c r="L2109" s="444">
        <f t="shared" ca="1" si="142"/>
        <v>28464175.44414616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28464175.44414616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118600.73101727567</v>
      </c>
      <c r="L2110" s="444">
        <f t="shared" ca="1" si="142"/>
        <v>28582776.175163437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28582776.175163437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119094.90072984764</v>
      </c>
      <c r="L2111" s="444">
        <f t="shared" ca="1" si="142"/>
        <v>28701871.075893283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28701871.075893283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119591.12948288867</v>
      </c>
      <c r="L2112" s="444">
        <f t="shared" ca="1" si="142"/>
        <v>28821462.205376171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28821462.205376171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120089.42585573405</v>
      </c>
      <c r="L2113" s="444">
        <f t="shared" ca="1" si="142"/>
        <v>28941551.631231904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28941551.631231904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120589.79846346624</v>
      </c>
      <c r="L2114" s="444">
        <f t="shared" ca="1" si="142"/>
        <v>29062141.429695372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29062141.429695372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121092.25595706404</v>
      </c>
      <c r="L2115" s="444">
        <f t="shared" ca="1" si="142"/>
        <v>29183233.685652435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29183233.685652435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121596.8070235518</v>
      </c>
      <c r="L2116" s="444">
        <f t="shared" ca="1" si="142"/>
        <v>29304830.492675986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29304830.492675986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122103.46038614993</v>
      </c>
      <c r="L2117" s="444">
        <f t="shared" ca="1" si="142"/>
        <v>29426933.953062136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29426933.953062136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122612.22480442557</v>
      </c>
      <c r="L2118" s="444">
        <f t="shared" ca="1" si="142"/>
        <v>29549546.177866559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29549546.177866559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123123.10907444402</v>
      </c>
      <c r="L2119" s="444">
        <f t="shared" ca="1" si="142"/>
        <v>29672669.286941003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29672669.286941003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123636.12202892084</v>
      </c>
      <c r="L2120" s="444">
        <f t="shared" ca="1" si="142"/>
        <v>29796305.408969924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29796305.408969924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124151.27253737468</v>
      </c>
      <c r="L2121" s="444">
        <f t="shared" ca="1" si="142"/>
        <v>29920456.681507297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29920456.681507297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124668.56950628042</v>
      </c>
      <c r="L2122" s="444">
        <f t="shared" ca="1" si="142"/>
        <v>30045125.251013577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30045125.251013577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125188.02187922323</v>
      </c>
      <c r="L2123" s="444">
        <f t="shared" ca="1" si="142"/>
        <v>30170313.272892799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30170313.272892799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125709.63863705331</v>
      </c>
      <c r="L2124" s="444">
        <f t="shared" ca="1" si="142"/>
        <v>30296022.911529854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30296022.911529854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126233.42879804104</v>
      </c>
      <c r="L2125" s="444">
        <f t="shared" ca="1" si="142"/>
        <v>30422256.340327896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30422256.340327896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126759.4014180329</v>
      </c>
      <c r="L2126" s="444">
        <f t="shared" ca="1" si="142"/>
        <v>30549015.74174593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30549015.74174593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127287.56559060805</v>
      </c>
      <c r="L2127" s="444">
        <f t="shared" ca="1" si="142"/>
        <v>30676303.307336539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30676303.307336539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127817.93044723557</v>
      </c>
      <c r="L2128" s="444">
        <f t="shared" ca="1" si="142"/>
        <v>30804121.237783775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30804121.237783775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128350.5051574324</v>
      </c>
      <c r="L2129" s="444">
        <f t="shared" ca="1" si="142"/>
        <v>30932471.742941208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30932471.742941208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128885.29892892169</v>
      </c>
      <c r="L2130" s="444">
        <f t="shared" ca="1" si="142"/>
        <v>31061357.041870128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31061357.041870128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129422.3210077922</v>
      </c>
      <c r="L2131" s="444">
        <f t="shared" ca="1" si="142"/>
        <v>31190779.36287792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31190779.36287792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129961.58067865799</v>
      </c>
      <c r="L2132" s="444">
        <f t="shared" ca="1" si="142"/>
        <v>31320740.943556577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31320740.943556577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130503.08726481907</v>
      </c>
      <c r="L2133" s="444">
        <f t="shared" ca="1" si="142"/>
        <v>31451244.030821398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31451244.030821398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131046.85012842249</v>
      </c>
      <c r="L2134" s="444">
        <f t="shared" ca="1" si="142"/>
        <v>31582290.880949821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31582290.880949821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131592.87867062425</v>
      </c>
      <c r="L2135" s="444">
        <f t="shared" ca="1" si="142"/>
        <v>31713883.759620447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31713883.759620447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132141.18233175186</v>
      </c>
      <c r="L2136" s="444">
        <f t="shared" ca="1" si="142"/>
        <v>31846024.941952199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31846024.941952199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132691.7705914675</v>
      </c>
      <c r="L2137" s="444">
        <f t="shared" ca="1" si="142"/>
        <v>31978716.712543666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31978716.712543666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133244.65296893194</v>
      </c>
      <c r="L2138" s="444">
        <f t="shared" ca="1" si="142"/>
        <v>32111961.365512598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32111961.365512598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133799.83902296916</v>
      </c>
      <c r="L2139" s="444">
        <f t="shared" ca="1" si="142"/>
        <v>32245761.204535566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32245761.204535566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134357.33835223151</v>
      </c>
      <c r="L2140" s="444">
        <f t="shared" ca="1" si="142"/>
        <v>32380118.542887799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32380118.542887799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134917.16059536583</v>
      </c>
      <c r="L2141" s="444">
        <f t="shared" ca="1" si="142"/>
        <v>32515035.703483164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32515035.703483164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135479.31543117983</v>
      </c>
      <c r="L2142" s="444">
        <f t="shared" ca="1" si="142"/>
        <v>32650515.018914346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32650515.018914346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136043.8125788098</v>
      </c>
      <c r="L2143" s="444">
        <f t="shared" ca="1" si="142"/>
        <v>32786558.831493154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32786558.831493154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136610.66179788811</v>
      </c>
      <c r="L2144" s="444">
        <f t="shared" ca="1" si="142"/>
        <v>32923169.493291043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32923169.493291043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137179.87288871268</v>
      </c>
      <c r="L2145" s="444">
        <f t="shared" ca="1" si="142"/>
        <v>33060349.366179757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33060349.366179757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137751.45569241565</v>
      </c>
      <c r="L2146" s="444">
        <f t="shared" ca="1" si="142"/>
        <v>33198100.821872171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33198100.821872171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138325.42009113403</v>
      </c>
      <c r="L2147" s="444">
        <f t="shared" ca="1" si="142"/>
        <v>33336426.241963305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33336426.241963305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138901.77600818043</v>
      </c>
      <c r="L2148" s="444">
        <f t="shared" ca="1" si="142"/>
        <v>33475328.017971486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33475328.017971486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139480.53340821451</v>
      </c>
      <c r="L2149" s="444">
        <f t="shared" ca="1" si="142"/>
        <v>33614808.551379703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33614808.551379703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140061.70229741544</v>
      </c>
      <c r="L2150" s="444">
        <f t="shared" ca="1" si="142"/>
        <v>33754870.253677115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33754870.253677115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140645.29272365465</v>
      </c>
      <c r="L2151" s="444">
        <f t="shared" ca="1" si="142"/>
        <v>33895515.546400771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33895515.546400771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141231.31477666987</v>
      </c>
      <c r="L2152" s="444">
        <f t="shared" ca="1" si="142"/>
        <v>34036746.861177437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34036746.861177437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141819.77858823931</v>
      </c>
      <c r="L2153" s="444">
        <f t="shared" ca="1" si="142"/>
        <v>34178566.63976568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34178566.63976568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142410.694332357</v>
      </c>
      <c r="L2154" s="444">
        <f t="shared" ca="1" si="142"/>
        <v>34320977.334098034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34320977.334098034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143004.07222540848</v>
      </c>
      <c r="L2155" s="444">
        <f t="shared" ca="1" si="142"/>
        <v>34463981.40632344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34463981.40632344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143599.92252634765</v>
      </c>
      <c r="L2156" s="444">
        <f t="shared" ca="1" si="142"/>
        <v>34607581.328849785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34607581.328849785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144198.25553687412</v>
      </c>
      <c r="L2157" s="444">
        <f t="shared" ca="1" si="142"/>
        <v>34751779.584386662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34751779.584386662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144799.08160161108</v>
      </c>
      <c r="L2158" s="444">
        <f t="shared" ca="1" si="142"/>
        <v>34896578.665988274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34896578.665988274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145402.41110828446</v>
      </c>
      <c r="L2159" s="444">
        <f t="shared" ca="1" si="142"/>
        <v>35041981.077096559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35041981.077096559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146008.25448790233</v>
      </c>
      <c r="L2160" s="444">
        <f t="shared" ca="1" si="142"/>
        <v>35187989.331584461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35187989.331584461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146616.62221493525</v>
      </c>
      <c r="L2161" s="444">
        <f t="shared" ca="1" si="142"/>
        <v>35334605.953799397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35334605.953799397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147227.52480749748</v>
      </c>
      <c r="L2162" s="444">
        <f t="shared" ca="1" si="142"/>
        <v>35481833.478606895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35481833.478606895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147840.97282752872</v>
      </c>
      <c r="L2163" s="444">
        <f t="shared" ca="1" si="142"/>
        <v>35629674.451434426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35629674.451434426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148456.97688097678</v>
      </c>
      <c r="L2164" s="444">
        <f t="shared" ca="1" si="142"/>
        <v>35778131.428315401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35778131.428315401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149075.54761798083</v>
      </c>
      <c r="L2165" s="444">
        <f t="shared" ca="1" si="142"/>
        <v>35927206.97593338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35927206.97593338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149696.69573305576</v>
      </c>
      <c r="L2166" s="444">
        <f t="shared" ca="1" si="142"/>
        <v>36076903.671666436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36076903.671666436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150320.4319652768</v>
      </c>
      <c r="L2167" s="444">
        <f t="shared" ca="1" si="142"/>
        <v>36227224.103631712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36227224.103631712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150946.76709846547</v>
      </c>
      <c r="L2168" s="444">
        <f t="shared" ca="1" si="142"/>
        <v>36378170.870730177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36378170.870730177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151575.71196137572</v>
      </c>
      <c r="L2169" s="444">
        <f t="shared" ca="1" si="142"/>
        <v>36529746.58269155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36529746.58269155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152207.27742788146</v>
      </c>
      <c r="L2170" s="444">
        <f t="shared" ca="1" si="142"/>
        <v>36681953.860119432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36681953.860119432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152841.47441716431</v>
      </c>
      <c r="L2171" s="444">
        <f t="shared" ca="1" si="142"/>
        <v>36834795.334536597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36834795.334536597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153478.31389390249</v>
      </c>
      <c r="L2172" s="444">
        <f t="shared" ca="1" si="142"/>
        <v>36988273.648430496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36988273.648430496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154117.80686846041</v>
      </c>
      <c r="L2173" s="444">
        <f t="shared" ca="1" si="142"/>
        <v>37142391.45529896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37142391.45529896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154759.96439707899</v>
      </c>
      <c r="L2174" s="444">
        <f t="shared" ca="1" si="142"/>
        <v>37297151.41969604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37297151.41969604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155404.79758206682</v>
      </c>
      <c r="L2175" s="444">
        <f t="shared" ca="1" si="142"/>
        <v>37452556.217278108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37452556.217278108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156052.31757199211</v>
      </c>
      <c r="L2176" s="444">
        <f t="shared" ca="1" si="142"/>
        <v>37608608.534850098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37608608.534850098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156702.53556187541</v>
      </c>
      <c r="L2177" s="444">
        <f t="shared" ca="1" si="142"/>
        <v>37765311.070411973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37765311.070411973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157355.46279338322</v>
      </c>
      <c r="L2178" s="444">
        <f t="shared" ca="1" si="142"/>
        <v>37922666.533205353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37922666.533205353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158011.11055502231</v>
      </c>
      <c r="L2179" s="444">
        <f t="shared" ca="1" si="142"/>
        <v>38080677.643760376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38080677.643760376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158669.49018233491</v>
      </c>
      <c r="L2180" s="444">
        <f t="shared" ca="1" si="142"/>
        <v>38239347.133942708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38239347.133942708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159330.6130580946</v>
      </c>
      <c r="L2181" s="444">
        <f t="shared" ca="1" si="142"/>
        <v>38398677.747000806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38398677.747000806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159994.49061250334</v>
      </c>
      <c r="L2182" s="444">
        <f t="shared" ca="1" si="142"/>
        <v>38558672.237613313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38558672.237613313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160661.1343233888</v>
      </c>
      <c r="L2183" s="444">
        <f t="shared" ca="1" si="142"/>
        <v>38719333.371936701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38719333.371936701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161330.55571640292</v>
      </c>
      <c r="L2184" s="444">
        <f t="shared" ca="1" si="142"/>
        <v>38880663.927653104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38880663.927653104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162002.76636522127</v>
      </c>
      <c r="L2185" s="444">
        <f t="shared" ca="1" si="142"/>
        <v>39042666.694018327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39042666.694018327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162677.77789174303</v>
      </c>
      <c r="L2186" s="444">
        <f t="shared" ca="1" si="142"/>
        <v>39205344.471910067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39205344.471910067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163355.60196629196</v>
      </c>
      <c r="L2187" s="444">
        <f t="shared" ca="1" si="142"/>
        <v>39368700.073876359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39368700.073876359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164036.25030781815</v>
      </c>
      <c r="L2188" s="444">
        <f t="shared" ca="1" si="142"/>
        <v>39532736.324184179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39532736.324184179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164719.73468410075</v>
      </c>
      <c r="L2189" s="444">
        <f t="shared" ca="1" si="142"/>
        <v>39697456.058868282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39697456.058868282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165406.06691195117</v>
      </c>
      <c r="L2190" s="444">
        <f t="shared" ca="1" si="142"/>
        <v>39862862.125780232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39862862.125780232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166095.25885741762</v>
      </c>
      <c r="L2191" s="444">
        <f t="shared" ca="1" si="142"/>
        <v>40028957.384637646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40028957.384637646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166787.32243599018</v>
      </c>
      <c r="L2192" s="444">
        <f t="shared" ca="1" si="142"/>
        <v>40195744.707073636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40195744.707073636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167482.26961280682</v>
      </c>
      <c r="L2193" s="444">
        <f t="shared" ca="1" si="142"/>
        <v>40363226.97668644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40363226.97668644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168180.11240286016</v>
      </c>
      <c r="L2194" s="444">
        <f t="shared" ca="1" si="142"/>
        <v>40531407.089089304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40531407.089089304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168880.86287120543</v>
      </c>
      <c r="L2195" s="444">
        <f t="shared" ca="1" si="142"/>
        <v>40700287.951960512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40700287.951960512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169584.53313316879</v>
      </c>
      <c r="L2196" s="444">
        <f t="shared" ca="1" si="142"/>
        <v>40869872.485093683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40869872.485093683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170291.13535455702</v>
      </c>
      <c r="L2197" s="444">
        <f t="shared" ca="1" si="142"/>
        <v>41040163.620448239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41040163.620448239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171000.68175186767</v>
      </c>
      <c r="L2198" s="444">
        <f t="shared" ca="1" si="142"/>
        <v>41211164.302200109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41211164.302200109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171713.18459250045</v>
      </c>
      <c r="L2199" s="444">
        <f t="shared" ca="1" si="142"/>
        <v>41382877.486792609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41382877.486792609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172428.6561949692</v>
      </c>
      <c r="L2200" s="444">
        <f t="shared" ca="1" si="142"/>
        <v>41555306.142987579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41555306.142987579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173147.10892911491</v>
      </c>
      <c r="L2201" s="444">
        <f t="shared" ca="1" si="142"/>
        <v>41728453.251916692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41728453.251916692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173868.55521631954</v>
      </c>
      <c r="L2202" s="444">
        <f t="shared" ca="1" si="142"/>
        <v>41902321.807133012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41902321.807133012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174593.00752972087</v>
      </c>
      <c r="L2203" s="444">
        <f t="shared" ca="1" si="142"/>
        <v>42076914.814662732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42076914.814662732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175320.47839442804</v>
      </c>
      <c r="L2204" s="444">
        <f t="shared" ca="1" si="142"/>
        <v>42252235.293057159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42252235.293057159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176050.98038773815</v>
      </c>
      <c r="L2205" s="444">
        <f t="shared" ca="1" si="142"/>
        <v>42428286.273444898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42428286.273444898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176784.52613935375</v>
      </c>
      <c r="L2206" s="444">
        <f t="shared" ca="1" si="142"/>
        <v>42605070.799584255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42605070.799584255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177521.12833160107</v>
      </c>
      <c r="L2207" s="444">
        <f t="shared" ca="1" si="142"/>
        <v>42782591.927915856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42782591.927915856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178260.79969964939</v>
      </c>
      <c r="L2208" s="444">
        <f t="shared" ca="1" si="142"/>
        <v>42960852.727615505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42960852.727615505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179003.55303173128</v>
      </c>
      <c r="L2209" s="444">
        <f t="shared" ca="1" si="142"/>
        <v>43139856.280647233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43139856.280647233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179749.40116936347</v>
      </c>
      <c r="L2210" s="444">
        <f t="shared" ca="1" si="142"/>
        <v>43319605.6818166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43319605.6818166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180498.35700756917</v>
      </c>
      <c r="L2211" s="444">
        <f t="shared" ca="1" si="142"/>
        <v>43500104.038824171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43500104.038824171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181250.4334951007</v>
      </c>
      <c r="L2212" s="444">
        <f t="shared" ca="1" si="142"/>
        <v>43681354.472319275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43681354.472319275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182005.64363466363</v>
      </c>
      <c r="L2213" s="444">
        <f t="shared" ca="1" si="142"/>
        <v>43863360.115953937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43863360.115953937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182764.0004831414</v>
      </c>
      <c r="L2214" s="444">
        <f t="shared" ca="1" si="142"/>
        <v>44046124.116437078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44046124.116437078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183525.51715182114</v>
      </c>
      <c r="L2215" s="444">
        <f t="shared" ca="1" si="142"/>
        <v>44229649.633588895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44229649.633588895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184290.20680662041</v>
      </c>
      <c r="L2216" s="444">
        <f t="shared" ca="1" si="142"/>
        <v>44413939.840395518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44413939.840395518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185058.08266831466</v>
      </c>
      <c r="L2217" s="444">
        <f t="shared" ca="1" si="142"/>
        <v>44598997.92306383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44598997.92306383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185829.15801276595</v>
      </c>
      <c r="L2218" s="444">
        <f t="shared" ca="1" si="142"/>
        <v>44784827.081076592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44784827.081076592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186603.44617115246</v>
      </c>
      <c r="L2219" s="444">
        <f t="shared" ca="1" si="142"/>
        <v>44971430.527247742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44971430.527247742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187380.96053019894</v>
      </c>
      <c r="L2220" s="444">
        <f t="shared" ca="1" si="142"/>
        <v>45158811.487777941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45158811.487777941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188161.71453240808</v>
      </c>
      <c r="L2221" s="444">
        <f t="shared" ca="1" si="142"/>
        <v>45346973.202310346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45346973.202310346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188945.72167629312</v>
      </c>
      <c r="L2222" s="444">
        <f t="shared" ca="1" si="142"/>
        <v>45535918.923986636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45535918.923986636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189732.99551661097</v>
      </c>
      <c r="L2223" s="444">
        <f t="shared" ca="1" si="142"/>
        <v>45725651.919503249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45725651.919503249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190523.54966459688</v>
      </c>
      <c r="L2224" s="444">
        <f t="shared" ca="1" si="142"/>
        <v>45916175.469167843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45916175.469167843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191317.39778819933</v>
      </c>
      <c r="L2225" s="444">
        <f t="shared" ca="1" si="142"/>
        <v>46107492.86695604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46107492.86695604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192114.55361231684</v>
      </c>
      <c r="L2226" s="444">
        <f t="shared" ca="1" si="142"/>
        <v>46299607.420568354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46299607.420568354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192915.03091903482</v>
      </c>
      <c r="L2227" s="444">
        <f t="shared" ca="1" si="142"/>
        <v>46492522.451487392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46492522.451487392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193718.84354786412</v>
      </c>
      <c r="L2228" s="444">
        <f t="shared" ca="1" si="142"/>
        <v>46686241.295035258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46686241.295035258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194526.00539598023</v>
      </c>
      <c r="L2229" s="444">
        <f t="shared" ca="1" si="142"/>
        <v>46880767.300431237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46880767.300431237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195336.53041846349</v>
      </c>
      <c r="L2230" s="444">
        <f t="shared" ca="1" si="142"/>
        <v>47076103.8308497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47076103.8308497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196150.43262854041</v>
      </c>
      <c r="L2231" s="444">
        <f t="shared" ca="1" si="142"/>
        <v>47272254.263478242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47272254.263478242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196967.726097826</v>
      </c>
      <c r="L2232" s="444">
        <f t="shared" ca="1" si="142"/>
        <v>47469221.989576072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47469221.989576072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197788.42495656697</v>
      </c>
      <c r="L2233" s="444">
        <f t="shared" ca="1" si="142"/>
        <v>47667010.414532639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47667010.414532639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198612.54339388601</v>
      </c>
      <c r="L2234" s="444">
        <f t="shared" ca="1" si="142"/>
        <v>47865622.957926527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47865622.957926527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199440.09565802719</v>
      </c>
      <c r="L2235" s="444">
        <f t="shared" ca="1" si="142"/>
        <v>48065063.053584553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48065063.053584553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200271.09605660231</v>
      </c>
      <c r="L2236" s="444">
        <f t="shared" ca="1" si="142"/>
        <v>48265334.149641156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48265334.149641156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201105.55895683815</v>
      </c>
      <c r="L2237" s="444">
        <f t="shared" ca="1" si="142"/>
        <v>48466439.708597995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48466439.708597995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201943.49878582498</v>
      </c>
      <c r="L2238" s="444">
        <f t="shared" ca="1" si="142"/>
        <v>48668383.207383819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48668383.207383819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202784.93003076591</v>
      </c>
      <c r="L2239" s="444">
        <f t="shared" ca="1" si="142"/>
        <v>48871168.137414582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48871168.137414582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203629.86723922743</v>
      </c>
      <c r="L2240" s="444">
        <f t="shared" ca="1" si="142"/>
        <v>49074798.004653811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49074798.004653811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204478.32501939088</v>
      </c>
      <c r="L2241" s="444">
        <f t="shared" ca="1" si="142"/>
        <v>49279276.329673201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49279276.329673201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205330.31804030499</v>
      </c>
      <c r="L2242" s="444">
        <f t="shared" ca="1" si="142"/>
        <v>49484606.647713505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49484606.647713505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206185.8610321396</v>
      </c>
      <c r="L2243" s="444">
        <f t="shared" ca="1" si="142"/>
        <v>49690792.508745648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49690792.508745648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207044.96878644021</v>
      </c>
      <c r="L2244" s="444">
        <f t="shared" ca="1" si="142"/>
        <v>49897837.477532089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49897837.477532089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207907.65615638369</v>
      </c>
      <c r="L2245" s="444">
        <f t="shared" ca="1" si="142"/>
        <v>50105745.133688472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50105745.133688472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208773.9380570353</v>
      </c>
      <c r="L2246" s="444">
        <f t="shared" ca="1" si="142"/>
        <v>50314519.071745507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50314519.071745507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209643.82946560628</v>
      </c>
      <c r="L2247" s="444">
        <f t="shared" ca="1" si="142"/>
        <v>50524162.901211113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50524162.901211113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210517.34542171296</v>
      </c>
      <c r="L2248" s="444">
        <f t="shared" ca="1" si="142"/>
        <v>50734680.246632829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50734680.246632829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211394.50102763678</v>
      </c>
      <c r="L2249" s="444">
        <f t="shared" ca="1" si="142"/>
        <v>50946074.747660466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50946074.747660466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212275.31144858527</v>
      </c>
      <c r="L2250" s="444">
        <f t="shared" ca="1" si="142"/>
        <v>51158350.059109055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51158350.059109055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213159.79191295439</v>
      </c>
      <c r="L2251" s="444">
        <f t="shared" ca="1" si="142"/>
        <v>51371509.851022013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51371509.851022013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214047.95771259171</v>
      </c>
      <c r="L2252" s="444">
        <f t="shared" ca="1" si="142"/>
        <v>51585557.808734603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51585557.808734603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214939.82420306085</v>
      </c>
      <c r="L2253" s="444">
        <f t="shared" ca="1" si="142"/>
        <v>51800497.632937662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51800497.632937662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215835.40680390692</v>
      </c>
      <c r="L2254" s="444">
        <f t="shared" ca="1" si="142"/>
        <v>52016333.039741568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52016333.039741568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216734.72099892321</v>
      </c>
      <c r="L2255" s="444">
        <f t="shared" ca="1" si="142"/>
        <v>52233067.760740489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52233067.760740489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217637.78233641869</v>
      </c>
      <c r="L2256" s="444">
        <f t="shared" ca="1" si="142"/>
        <v>52450705.54307691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52450705.54307691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218544.60642948715</v>
      </c>
      <c r="L2257" s="444">
        <f t="shared" ca="1" si="142"/>
        <v>52669250.149506398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52669250.149506398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219455.20895627662</v>
      </c>
      <c r="L2258" s="444">
        <f t="shared" ca="1" si="142"/>
        <v>52888705.358462676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52888705.358462676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220369.60566026118</v>
      </c>
      <c r="L2259" s="444">
        <f t="shared" ca="1" si="142"/>
        <v>53109074.964122936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53109074.964122936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221287.81235051219</v>
      </c>
      <c r="L2260" s="444">
        <f t="shared" ca="1" si="142"/>
        <v>53330362.776473448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53330362.776473448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222209.84490197268</v>
      </c>
      <c r="L2261" s="444">
        <f t="shared" ca="1" si="142"/>
        <v>53552572.621375419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53552572.621375419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223135.71925573089</v>
      </c>
      <c r="L2262" s="444">
        <f t="shared" ca="1" si="142"/>
        <v>53775708.34063115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53775708.34063115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224065.45141929644</v>
      </c>
      <c r="L2263" s="444">
        <f t="shared" ca="1" si="142"/>
        <v>53999773.792050444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53999773.792050444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224999.05746687684</v>
      </c>
      <c r="L2264" s="444">
        <f t="shared" ca="1" si="142"/>
        <v>54224772.849517323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54224772.849517323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225936.55353965552</v>
      </c>
      <c r="L2265" s="444">
        <f t="shared" ca="1" si="142"/>
        <v>54450709.403056979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54450709.403056979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226877.95584607075</v>
      </c>
      <c r="L2266" s="444">
        <f t="shared" ca="1" si="142"/>
        <v>54677587.35890305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54677587.35890305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227823.28066209602</v>
      </c>
      <c r="L2267" s="444">
        <f t="shared" ca="1" si="142"/>
        <v>54905410.639565147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54905410.639565147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228772.54433152144</v>
      </c>
      <c r="L2268" s="444">
        <f t="shared" ca="1" si="142"/>
        <v>55134183.183896668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55134183.183896668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229725.76326623611</v>
      </c>
      <c r="L2269" s="444">
        <f t="shared" ca="1" si="142"/>
        <v>55363908.947162904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55363908.947162904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230682.95394651213</v>
      </c>
      <c r="L2270" s="444">
        <f t="shared" ca="1" si="142"/>
        <v>55594591.901109412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55594591.901109412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231644.13292128922</v>
      </c>
      <c r="L2271" s="444">
        <f t="shared" ca="1" si="142"/>
        <v>55826236.034030698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55826236.034030698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232609.31680846124</v>
      </c>
      <c r="L2272" s="444">
        <f t="shared" ca="1" si="142"/>
        <v>56058845.35083916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56058845.35083916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233578.52229516316</v>
      </c>
      <c r="L2273" s="444">
        <f t="shared" ca="1" si="142"/>
        <v>56292423.873134322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56292423.873134322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234551.76613805967</v>
      </c>
      <c r="L2274" s="444">
        <f t="shared" ca="1" si="142"/>
        <v>56526975.639272384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56526975.639272384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235529.06516363489</v>
      </c>
      <c r="L2275" s="444">
        <f t="shared" ca="1" si="142"/>
        <v>56762504.704436019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56762504.704436019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236510.43626848341</v>
      </c>
      <c r="L2276" s="444">
        <f t="shared" ca="1" si="142"/>
        <v>56999015.140704505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56999015.140704505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237495.8964196021</v>
      </c>
      <c r="L2277" s="444">
        <f t="shared" ca="1" si="142"/>
        <v>57236511.037124105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57236511.037124105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238485.46265468377</v>
      </c>
      <c r="L2278" s="444">
        <f t="shared" ca="1" si="142"/>
        <v>57474996.499778792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57474996.499778792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239479.15208241166</v>
      </c>
      <c r="L2279" s="444">
        <f t="shared" ca="1" si="142"/>
        <v>57714475.651861206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57714475.651861206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240476.98188275503</v>
      </c>
      <c r="L2280" s="444">
        <f t="shared" ca="1" si="142"/>
        <v>57954952.633743964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57954952.633743964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241478.96930726652</v>
      </c>
      <c r="L2281" s="444">
        <f t="shared" ca="1" si="142"/>
        <v>58196431.60305123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58196431.60305123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242485.13167938011</v>
      </c>
      <c r="L2282" s="444">
        <f t="shared" ca="1" si="142"/>
        <v>58438916.734730609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58438916.734730609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243495.48639471087</v>
      </c>
      <c r="L2283" s="444">
        <f t="shared" ca="1" si="142"/>
        <v>58682412.22112532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58682412.22112532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244510.05092135546</v>
      </c>
      <c r="L2284" s="444">
        <f t="shared" ca="1" si="142"/>
        <v>58926922.272046678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58926922.272046678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245528.84280019448</v>
      </c>
      <c r="L2285" s="444">
        <f t="shared" ca="1" si="142"/>
        <v>59172451.11484687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59172451.11484687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246551.87964519529</v>
      </c>
      <c r="L2286" s="444">
        <f t="shared" ca="1" si="142"/>
        <v>59419002.994492069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59419002.994492069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247579.17914371693</v>
      </c>
      <c r="L2287" s="444">
        <f t="shared" ca="1" si="142"/>
        <v>59666582.173635788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59666582.173635788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248610.75905681576</v>
      </c>
      <c r="L2288" s="444">
        <f t="shared" ca="1" si="142"/>
        <v>59915192.932692602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59915192.932692602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249646.6372195525</v>
      </c>
      <c r="L2289" s="444">
        <f t="shared" ca="1" si="142"/>
        <v>60164839.569912158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60164839.569912158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250686.83154130063</v>
      </c>
      <c r="L2290" s="444">
        <f t="shared" ca="1" si="142"/>
        <v>60415526.401453458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60415526.401453458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251731.36000605606</v>
      </c>
      <c r="L2291" s="444">
        <f t="shared" ca="1" si="142"/>
        <v>60667257.761459514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60667257.761459514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252780.24067274801</v>
      </c>
      <c r="L2292" s="444">
        <f t="shared" ca="1" si="142"/>
        <v>60920038.002132259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60920038.002132259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253833.49167555108</v>
      </c>
      <c r="L2293" s="444">
        <f t="shared" ca="1" si="142"/>
        <v>61173871.493807808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61173871.493807808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254891.1312241992</v>
      </c>
      <c r="L2294" s="444">
        <f t="shared" ca="1" si="142"/>
        <v>61428762.625032008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61428762.625032008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255953.1776043</v>
      </c>
      <c r="L2295" s="444">
        <f t="shared" ca="1" si="142"/>
        <v>61684715.80263631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61684715.80263631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257019.64917765133</v>
      </c>
      <c r="L2296" s="444">
        <f t="shared" ca="1" si="142"/>
        <v>61941735.451813959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61941735.451813959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258090.56438255816</v>
      </c>
      <c r="L2297" s="444">
        <f t="shared" ca="1" si="142"/>
        <v>62199826.016196519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62199826.016196519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259165.94173415215</v>
      </c>
      <c r="L2298" s="444">
        <f t="shared" ca="1" si="142"/>
        <v>62458991.957930669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62458991.957930669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260245.79982471111</v>
      </c>
      <c r="L2299" s="444">
        <f t="shared" ca="1" si="142"/>
        <v>62719237.757755384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62719237.757755384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261330.15732398076</v>
      </c>
      <c r="L2300" s="444">
        <f t="shared" ca="1" si="142"/>
        <v>62980567.915079363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62980567.915079363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262419.03297949734</v>
      </c>
      <c r="L2301" s="444">
        <f t="shared" ca="1" si="142"/>
        <v>63242986.948058859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63242986.948058859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263512.44561691192</v>
      </c>
      <c r="L2302" s="444">
        <f t="shared" ca="1" si="142"/>
        <v>63506499.393675767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63506499.393675767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264610.41414031573</v>
      </c>
      <c r="L2303" s="444">
        <f t="shared" ref="L2303:L2557" ca="1" si="147">I2303-J2303+K2303</f>
        <v>63771109.807816081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63771109.807816081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265712.95753256697</v>
      </c>
      <c r="L2304" s="444">
        <f t="shared" ca="1" si="147"/>
        <v>64036822.765348651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64036822.765348651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266820.09485561936</v>
      </c>
      <c r="L2305" s="444">
        <f t="shared" ca="1" si="147"/>
        <v>64303642.860204272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64303642.860204272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267931.84525085113</v>
      </c>
      <c r="L2306" s="444">
        <f t="shared" ca="1" si="147"/>
        <v>64571574.705455124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64571574.705455124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269048.22793939634</v>
      </c>
      <c r="L2307" s="444">
        <f t="shared" ca="1" si="147"/>
        <v>64840622.933394521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64840622.933394521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270169.26222247718</v>
      </c>
      <c r="L2308" s="444">
        <f t="shared" ca="1" si="147"/>
        <v>65110792.195616998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65110792.195616998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271294.96748173749</v>
      </c>
      <c r="L2309" s="444">
        <f t="shared" ca="1" si="147"/>
        <v>65382087.163098738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65382087.163098738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272425.3631795781</v>
      </c>
      <c r="L2310" s="444">
        <f t="shared" ca="1" si="147"/>
        <v>65654512.526278317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65654512.526278317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273560.46885949298</v>
      </c>
      <c r="L2311" s="444">
        <f t="shared" ca="1" si="147"/>
        <v>65928072.995137811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65928072.995137811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274700.30414640758</v>
      </c>
      <c r="L2312" s="444">
        <f t="shared" ca="1" si="147"/>
        <v>66202773.29928422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66202773.29928422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275844.8887470176</v>
      </c>
      <c r="L2313" s="444">
        <f t="shared" ca="1" si="147"/>
        <v>66478618.188031234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66478618.188031234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276994.24245013017</v>
      </c>
      <c r="L2314" s="444">
        <f t="shared" ca="1" si="147"/>
        <v>66755612.430481367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66755612.430481367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278148.38512700569</v>
      </c>
      <c r="L2315" s="444">
        <f t="shared" ca="1" si="147"/>
        <v>67033760.815608375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67033760.815608375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279307.33673170157</v>
      </c>
      <c r="L2316" s="444">
        <f t="shared" ca="1" si="147"/>
        <v>67313068.152340069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67313068.152340069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280471.11730141693</v>
      </c>
      <c r="L2317" s="444">
        <f t="shared" ca="1" si="147"/>
        <v>67593539.269641489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67593539.269641489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281639.74695683952</v>
      </c>
      <c r="L2318" s="444">
        <f t="shared" ca="1" si="147"/>
        <v>67875179.016598329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67875179.016598329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282813.24590249301</v>
      </c>
      <c r="L2319" s="444">
        <f t="shared" ca="1" si="147"/>
        <v>68157992.262500823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68157992.262500823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283991.63442708674</v>
      </c>
      <c r="L2320" s="444">
        <f t="shared" ca="1" si="147"/>
        <v>68441983.896927908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68441983.896927908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285174.93290386628</v>
      </c>
      <c r="L2321" s="444">
        <f t="shared" ca="1" si="147"/>
        <v>68727158.829831779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68727158.829831779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286363.16179096577</v>
      </c>
      <c r="L2322" s="444">
        <f t="shared" ca="1" si="147"/>
        <v>69013521.991622746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69013521.991622746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287556.34163176146</v>
      </c>
      <c r="L2323" s="444">
        <f t="shared" ca="1" si="147"/>
        <v>69301078.333254501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69301078.333254501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288754.4930552271</v>
      </c>
      <c r="L2324" s="444">
        <f t="shared" ca="1" si="147"/>
        <v>69589832.826309726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69589832.826309726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289957.63677629054</v>
      </c>
      <c r="L2325" s="444">
        <f t="shared" ca="1" si="147"/>
        <v>69879790.463086009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69879790.463086009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291165.79359619168</v>
      </c>
      <c r="L2326" s="444">
        <f t="shared" ca="1" si="147"/>
        <v>70170956.256682202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70170956.256682202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292378.98440284253</v>
      </c>
      <c r="L2327" s="444">
        <f t="shared" ca="1" si="147"/>
        <v>70463335.241085038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70463335.241085038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293597.23017118766</v>
      </c>
      <c r="L2328" s="444">
        <f t="shared" ca="1" si="147"/>
        <v>70756932.471256226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70756932.471256226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294820.55196356762</v>
      </c>
      <c r="L2329" s="444">
        <f t="shared" ca="1" si="147"/>
        <v>71051753.023219794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71051753.023219794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296048.97093008249</v>
      </c>
      <c r="L2330" s="444">
        <f t="shared" ca="1" si="147"/>
        <v>71347801.994149879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71347801.994149879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297282.5083089578</v>
      </c>
      <c r="L2331" s="444">
        <f t="shared" ca="1" si="147"/>
        <v>71645084.502458841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71645084.502458841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298521.1854269118</v>
      </c>
      <c r="L2332" s="444">
        <f t="shared" ca="1" si="147"/>
        <v>71943605.687885746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71943605.687885746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299765.02369952394</v>
      </c>
      <c r="L2333" s="444">
        <f t="shared" ca="1" si="147"/>
        <v>72243370.711585268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72243370.711585268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301014.04463160527</v>
      </c>
      <c r="L2334" s="444">
        <f t="shared" ca="1" si="147"/>
        <v>72544384.756216869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72544384.756216869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302268.26981757028</v>
      </c>
      <c r="L2335" s="444">
        <f t="shared" ca="1" si="147"/>
        <v>72846653.026034445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72846653.026034445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303527.72094181017</v>
      </c>
      <c r="L2336" s="444">
        <f t="shared" ca="1" si="147"/>
        <v>73150180.746976256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73150180.746976256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304792.41977906774</v>
      </c>
      <c r="L2337" s="444">
        <f t="shared" ca="1" si="147"/>
        <v>73454973.166755319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73454973.166755319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306062.3881948138</v>
      </c>
      <c r="L2338" s="444">
        <f t="shared" ca="1" si="147"/>
        <v>73761035.554950133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73761035.554950133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307337.64814562554</v>
      </c>
      <c r="L2339" s="444">
        <f t="shared" ca="1" si="147"/>
        <v>74068373.203095764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74068373.203095764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308618.22167956567</v>
      </c>
      <c r="L2340" s="444">
        <f t="shared" ca="1" si="147"/>
        <v>74376991.424775332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74376991.424775332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309904.13093656389</v>
      </c>
      <c r="L2341" s="444">
        <f t="shared" ca="1" si="147"/>
        <v>74686895.555711895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74686895.555711895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311195.39814879955</v>
      </c>
      <c r="L2342" s="444">
        <f t="shared" ca="1" si="147"/>
        <v>74998090.9538607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74998090.9538607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312492.04564108624</v>
      </c>
      <c r="L2343" s="444">
        <f t="shared" ca="1" si="147"/>
        <v>75310582.99950178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75310582.99950178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313794.09583125741</v>
      </c>
      <c r="L2344" s="444">
        <f t="shared" ca="1" si="147"/>
        <v>75624377.09533304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75624377.09533304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315101.57123055431</v>
      </c>
      <c r="L2345" s="444">
        <f t="shared" ca="1" si="147"/>
        <v>75939478.6665636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75939478.6665636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316414.49444401497</v>
      </c>
      <c r="L2346" s="444">
        <f t="shared" ca="1" si="147"/>
        <v>76255893.161007613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76255893.161007613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317732.88817086507</v>
      </c>
      <c r="L2347" s="444">
        <f t="shared" ca="1" si="147"/>
        <v>76573626.049178481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76573626.049178481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319056.77520491031</v>
      </c>
      <c r="L2348" s="444">
        <f t="shared" ca="1" si="147"/>
        <v>76892682.824383393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76892682.824383393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320386.1784349308</v>
      </c>
      <c r="L2349" s="444">
        <f t="shared" ca="1" si="147"/>
        <v>77213069.002818331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77213069.002818331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321721.1208450764</v>
      </c>
      <c r="L2350" s="444">
        <f t="shared" ca="1" si="147"/>
        <v>77534790.123663411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77534790.123663411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323061.62551526423</v>
      </c>
      <c r="L2351" s="444">
        <f t="shared" ca="1" si="147"/>
        <v>77857851.749178678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77857851.749178678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324407.71562157781</v>
      </c>
      <c r="L2352" s="444">
        <f t="shared" ca="1" si="147"/>
        <v>78182259.464800254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78182259.464800254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325759.41443666769</v>
      </c>
      <c r="L2353" s="444">
        <f t="shared" ca="1" si="147"/>
        <v>78508018.879236922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78508018.879236922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327116.74533015385</v>
      </c>
      <c r="L2354" s="444">
        <f t="shared" ca="1" si="147"/>
        <v>78835135.624567077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78835135.624567077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328479.73176902946</v>
      </c>
      <c r="L2355" s="444">
        <f t="shared" ca="1" si="147"/>
        <v>79163615.356336102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79163615.356336102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329848.39731806709</v>
      </c>
      <c r="L2356" s="444">
        <f t="shared" ca="1" si="147"/>
        <v>79493463.753654167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79493463.753654167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331222.76564022567</v>
      </c>
      <c r="L2357" s="444">
        <f t="shared" ca="1" si="147"/>
        <v>79824686.519294396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79824686.519294396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332602.86049706</v>
      </c>
      <c r="L2358" s="444">
        <f t="shared" ca="1" si="147"/>
        <v>80157289.379791453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80157289.379791453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333988.70574913104</v>
      </c>
      <c r="L2359" s="444">
        <f t="shared" ca="1" si="147"/>
        <v>80491278.085540578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80491278.085540578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335380.32535641908</v>
      </c>
      <c r="L2360" s="444">
        <f t="shared" ca="1" si="147"/>
        <v>80826658.410897002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80826658.410897002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336777.74337873748</v>
      </c>
      <c r="L2361" s="444">
        <f t="shared" ca="1" si="147"/>
        <v>81163436.154275745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81163436.154275745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338180.98397614894</v>
      </c>
      <c r="L2362" s="444">
        <f t="shared" ca="1" si="147"/>
        <v>81501617.138251901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81501617.138251901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339590.07140938292</v>
      </c>
      <c r="L2363" s="444">
        <f t="shared" ca="1" si="147"/>
        <v>81841207.20966129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81841207.20966129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341005.0300402554</v>
      </c>
      <c r="L2364" s="444">
        <f t="shared" ca="1" si="147"/>
        <v>82182212.239701539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82182212.239701539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342425.88433208974</v>
      </c>
      <c r="L2365" s="444">
        <f t="shared" ca="1" si="147"/>
        <v>82524638.12403363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82524638.12403363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343852.65885014011</v>
      </c>
      <c r="L2366" s="444">
        <f t="shared" ca="1" si="147"/>
        <v>82868490.782883763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82868490.782883763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345285.3782620157</v>
      </c>
      <c r="L2367" s="444">
        <f t="shared" ca="1" si="147"/>
        <v>83213776.161145777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83213776.161145777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346724.06733810739</v>
      </c>
      <c r="L2368" s="444">
        <f t="shared" ca="1" si="147"/>
        <v>83560500.228483886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83560500.228483886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348168.75095201621</v>
      </c>
      <c r="L2369" s="444">
        <f t="shared" ca="1" si="147"/>
        <v>83908668.979435906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83908668.979435906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349619.45408098295</v>
      </c>
      <c r="L2370" s="444">
        <f t="shared" ca="1" si="147"/>
        <v>84258288.43351689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84258288.43351689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351076.20180632034</v>
      </c>
      <c r="L2371" s="444">
        <f t="shared" ca="1" si="147"/>
        <v>84609364.635323212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84609364.635323212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352539.01931384671</v>
      </c>
      <c r="L2372" s="444">
        <f t="shared" ca="1" si="147"/>
        <v>84961903.654637054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84961903.654637054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354007.93189432105</v>
      </c>
      <c r="L2373" s="444">
        <f t="shared" ca="1" si="147"/>
        <v>85315911.586531371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85315911.586531371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355482.96494388068</v>
      </c>
      <c r="L2374" s="444">
        <f t="shared" ca="1" si="147"/>
        <v>85671394.551475257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85671394.551475257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356964.14396448026</v>
      </c>
      <c r="L2375" s="444">
        <f t="shared" ca="1" si="147"/>
        <v>86028358.695439741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86028358.695439741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358451.49456433224</v>
      </c>
      <c r="L2376" s="444">
        <f t="shared" ca="1" si="147"/>
        <v>86386810.190004081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86386810.190004081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359945.0424583503</v>
      </c>
      <c r="L2377" s="444">
        <f t="shared" ca="1" si="147"/>
        <v>86746755.232462436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86746755.232462436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361444.81346859346</v>
      </c>
      <c r="L2378" s="444">
        <f t="shared" ca="1" si="147"/>
        <v>87108200.045931026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87108200.045931026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362950.83352471259</v>
      </c>
      <c r="L2379" s="444">
        <f t="shared" ca="1" si="147"/>
        <v>87471150.879455745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87471150.879455745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364463.12866439892</v>
      </c>
      <c r="L2380" s="444">
        <f t="shared" ca="1" si="147"/>
        <v>87835614.008120149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87835614.008120149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365981.72503383394</v>
      </c>
      <c r="L2381" s="444">
        <f t="shared" ca="1" si="147"/>
        <v>88201595.733153984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88201595.733153984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367506.64888814162</v>
      </c>
      <c r="L2382" s="444">
        <f t="shared" ca="1" si="147"/>
        <v>88569102.382042125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88569102.382042125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369037.9265918422</v>
      </c>
      <c r="L2383" s="444">
        <f t="shared" ca="1" si="147"/>
        <v>88938140.308633968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88938140.308633968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370575.58461930818</v>
      </c>
      <c r="L2384" s="444">
        <f t="shared" ca="1" si="147"/>
        <v>89308715.893253282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89308715.893253282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372119.64955522201</v>
      </c>
      <c r="L2385" s="444">
        <f t="shared" ca="1" si="147"/>
        <v>89680835.542808503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89680835.542808503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373670.1480950354</v>
      </c>
      <c r="L2386" s="444">
        <f t="shared" ca="1" si="147"/>
        <v>90054505.690903544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90054505.690903544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375227.10704543145</v>
      </c>
      <c r="L2387" s="444">
        <f t="shared" ca="1" si="147"/>
        <v>90429732.797948971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90429732.797948971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376790.55332478735</v>
      </c>
      <c r="L2388" s="444">
        <f t="shared" ca="1" si="147"/>
        <v>90806523.35127376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90806523.35127376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378360.51396364067</v>
      </c>
      <c r="L2389" s="444">
        <f t="shared" ca="1" si="147"/>
        <v>91184883.8652374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91184883.8652374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379937.01610515581</v>
      </c>
      <c r="L2390" s="444">
        <f t="shared" ca="1" si="147"/>
        <v>91564820.88134256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91564820.88134256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381520.08700559399</v>
      </c>
      <c r="L2391" s="444">
        <f t="shared" ca="1" si="147"/>
        <v>91946340.96834816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91946340.96834816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383109.75403478398</v>
      </c>
      <c r="L2392" s="444">
        <f t="shared" ca="1" si="147"/>
        <v>92329450.722382948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92329450.722382948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384706.0446765956</v>
      </c>
      <c r="L2393" s="444">
        <f t="shared" ca="1" si="147"/>
        <v>92714156.76705955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92714156.76705955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386308.98652941477</v>
      </c>
      <c r="L2394" s="444">
        <f t="shared" ca="1" si="147"/>
        <v>93100465.75358896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93100465.75358896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387918.60730662069</v>
      </c>
      <c r="L2395" s="444">
        <f t="shared" ca="1" si="147"/>
        <v>93488384.360895574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93488384.360895574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389534.93483706488</v>
      </c>
      <c r="L2396" s="444">
        <f t="shared" ca="1" si="147"/>
        <v>93877919.295732632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93877919.295732632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391157.99706555263</v>
      </c>
      <c r="L2397" s="444">
        <f t="shared" ca="1" si="147"/>
        <v>94269077.292798191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94269077.292798191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392787.82205332577</v>
      </c>
      <c r="L2398" s="444">
        <f t="shared" ca="1" si="147"/>
        <v>94661865.114851519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94661865.114851519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394424.437978548</v>
      </c>
      <c r="L2399" s="444">
        <f t="shared" ca="1" si="147"/>
        <v>95056289.55283007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95056289.55283007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396067.87313679198</v>
      </c>
      <c r="L2400" s="444">
        <f t="shared" ca="1" si="147"/>
        <v>95452357.425966859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95452357.425966859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397718.15594152856</v>
      </c>
      <c r="L2401" s="444">
        <f t="shared" ca="1" si="147"/>
        <v>95850075.58190839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95850075.58190839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399375.31492461829</v>
      </c>
      <c r="L2402" s="444">
        <f t="shared" ca="1" si="147"/>
        <v>96249450.896833003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96249450.896833003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401039.37873680418</v>
      </c>
      <c r="L2403" s="444">
        <f t="shared" ca="1" si="147"/>
        <v>96650490.275569811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96650490.275569811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402710.37614820752</v>
      </c>
      <c r="L2404" s="444">
        <f t="shared" ca="1" si="147"/>
        <v>97053200.65171802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97053200.65171802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404388.33604882506</v>
      </c>
      <c r="L2405" s="444">
        <f t="shared" ca="1" si="147"/>
        <v>97457588.987766847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97457588.987766847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406073.28744902852</v>
      </c>
      <c r="L2406" s="444">
        <f t="shared" ca="1" si="147"/>
        <v>97863662.275215879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97863662.275215879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407765.25948006613</v>
      </c>
      <c r="L2407" s="444">
        <f t="shared" ca="1" si="147"/>
        <v>98271427.534695938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98271427.534695938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409464.28139456641</v>
      </c>
      <c r="L2408" s="444">
        <f t="shared" ca="1" si="147"/>
        <v>98680891.816090509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98680891.816090509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411170.38256704377</v>
      </c>
      <c r="L2409" s="444">
        <f t="shared" ca="1" si="147"/>
        <v>99092062.198657557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99092062.198657557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412883.5924944065</v>
      </c>
      <c r="L2410" s="444">
        <f t="shared" ca="1" si="147"/>
        <v>99504945.791151971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99504945.791151971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414603.94079646654</v>
      </c>
      <c r="L2411" s="444">
        <f t="shared" ca="1" si="147"/>
        <v>99919549.731948435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99919549.731948435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416331.45721645182</v>
      </c>
      <c r="L2412" s="444">
        <f t="shared" ca="1" si="147"/>
        <v>100335881.18916489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100335881.18916489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418066.17162152036</v>
      </c>
      <c r="L2413" s="444">
        <f t="shared" ca="1" si="147"/>
        <v>100753947.36078641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100753947.36078641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419808.11400327669</v>
      </c>
      <c r="L2414" s="444">
        <f t="shared" ca="1" si="147"/>
        <v>101173755.47478968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101173755.47478968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421557.31447829033</v>
      </c>
      <c r="L2415" s="444">
        <f t="shared" ca="1" si="147"/>
        <v>101595312.78926797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101595312.78926797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423313.80328861653</v>
      </c>
      <c r="L2416" s="444">
        <f t="shared" ca="1" si="147"/>
        <v>102018626.5925566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102018626.5925566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425077.61080231913</v>
      </c>
      <c r="L2417" s="444">
        <f t="shared" ca="1" si="147"/>
        <v>102443704.20335892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102443704.20335892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426848.76751399547</v>
      </c>
      <c r="L2418" s="444">
        <f t="shared" ca="1" si="147"/>
        <v>102870552.97087291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102870552.97087291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428627.30404530378</v>
      </c>
      <c r="L2419" s="444">
        <f t="shared" ca="1" si="147"/>
        <v>103299180.27491821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103299180.27491821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430413.25114549254</v>
      </c>
      <c r="L2420" s="444">
        <f t="shared" ca="1" si="147"/>
        <v>103729593.52606371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103729593.52606371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432206.63969193213</v>
      </c>
      <c r="L2421" s="444">
        <f t="shared" ca="1" si="147"/>
        <v>104161800.16575564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104161800.16575564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434007.50069064851</v>
      </c>
      <c r="L2422" s="444">
        <f t="shared" ca="1" si="147"/>
        <v>104595807.6664463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104595807.6664463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435815.86527685955</v>
      </c>
      <c r="L2423" s="444">
        <f t="shared" ca="1" si="147"/>
        <v>105031623.53172316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105031623.53172316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437631.7647155131</v>
      </c>
      <c r="L2424" s="444">
        <f t="shared" ca="1" si="147"/>
        <v>105469255.29643866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105469255.29643866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439455.23040182778</v>
      </c>
      <c r="L2425" s="444">
        <f t="shared" ca="1" si="147"/>
        <v>105908710.52684049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105908710.52684049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441286.29386183538</v>
      </c>
      <c r="L2426" s="444">
        <f t="shared" ca="1" si="147"/>
        <v>106349996.82070233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106349996.82070233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443124.98675292637</v>
      </c>
      <c r="L2427" s="444">
        <f t="shared" ca="1" si="147"/>
        <v>106793121.80745526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106793121.80745526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444971.34086439689</v>
      </c>
      <c r="L2428" s="444">
        <f t="shared" ca="1" si="147"/>
        <v>107238093.14831965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107238093.14831965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446825.38811799855</v>
      </c>
      <c r="L2429" s="444">
        <f t="shared" ca="1" si="147"/>
        <v>107684918.53643765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107684918.53643765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448687.1605684901</v>
      </c>
      <c r="L2430" s="444">
        <f t="shared" ca="1" si="147"/>
        <v>108133605.69700614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108133605.69700614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450556.69040419225</v>
      </c>
      <c r="L2431" s="444">
        <f t="shared" ca="1" si="147"/>
        <v>108584162.38741033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108584162.38741033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452434.00994754297</v>
      </c>
      <c r="L2432" s="444">
        <f t="shared" ca="1" si="147"/>
        <v>109036596.39735787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109036596.39735787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454319.15165565774</v>
      </c>
      <c r="L2433" s="444">
        <f t="shared" ca="1" si="147"/>
        <v>109490915.54901353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109490915.54901353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456212.14812088967</v>
      </c>
      <c r="L2434" s="444">
        <f t="shared" ca="1" si="147"/>
        <v>109947127.69713442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109947127.69713442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458113.03207139333</v>
      </c>
      <c r="L2435" s="444">
        <f t="shared" ca="1" si="147"/>
        <v>110405240.72920582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110405240.72920582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460021.83637169091</v>
      </c>
      <c r="L2436" s="444">
        <f t="shared" ca="1" si="147"/>
        <v>110865262.56557751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110865262.56557751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461938.59402323962</v>
      </c>
      <c r="L2437" s="444">
        <f t="shared" ca="1" si="147"/>
        <v>111327201.15960075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111327201.15960075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463863.33816500311</v>
      </c>
      <c r="L2438" s="444">
        <f t="shared" ca="1" si="147"/>
        <v>111791064.49776575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111791064.49776575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465796.10207402386</v>
      </c>
      <c r="L2439" s="444">
        <f t="shared" ca="1" si="147"/>
        <v>112256860.59983978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112256860.59983978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467736.91916599905</v>
      </c>
      <c r="L2440" s="444">
        <f t="shared" ca="1" si="147"/>
        <v>112724597.51900578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112724597.51900578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469685.82299585734</v>
      </c>
      <c r="L2441" s="444">
        <f t="shared" ca="1" si="147"/>
        <v>113194283.34200163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113194283.34200163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471642.8472583401</v>
      </c>
      <c r="L2442" s="444">
        <f t="shared" ca="1" si="147"/>
        <v>113665926.18925998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113665926.18925998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473608.02578858315</v>
      </c>
      <c r="L2443" s="444">
        <f t="shared" ca="1" si="147"/>
        <v>114139534.21504857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114139534.21504857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475581.39256270236</v>
      </c>
      <c r="L2444" s="444">
        <f t="shared" ca="1" si="147"/>
        <v>114615115.60761127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114615115.60761127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477562.98169838026</v>
      </c>
      <c r="L2445" s="444">
        <f t="shared" ca="1" si="147"/>
        <v>115092678.58930965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115092678.58930965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479552.82745545678</v>
      </c>
      <c r="L2446" s="444">
        <f t="shared" ca="1" si="147"/>
        <v>115572231.41676511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115572231.41676511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481550.96423652128</v>
      </c>
      <c r="L2447" s="444">
        <f t="shared" ca="1" si="147"/>
        <v>116053782.38100164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116053782.38100164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483557.42658750684</v>
      </c>
      <c r="L2448" s="444">
        <f t="shared" ca="1" si="147"/>
        <v>116537339.80758914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116537339.80758914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485572.24919828802</v>
      </c>
      <c r="L2449" s="444">
        <f t="shared" ca="1" si="147"/>
        <v>117022912.05678743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117022912.05678743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487595.46690328093</v>
      </c>
      <c r="L2450" s="444">
        <f t="shared" ca="1" si="147"/>
        <v>117510507.52369072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117510507.52369072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489627.11468204472</v>
      </c>
      <c r="L2451" s="444">
        <f t="shared" ca="1" si="147"/>
        <v>118000134.63837276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118000134.63837276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491667.22765988653</v>
      </c>
      <c r="L2452" s="444">
        <f t="shared" ca="1" si="147"/>
        <v>118491801.86603265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118491801.86603265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493715.84110846929</v>
      </c>
      <c r="L2453" s="444">
        <f t="shared" ca="1" si="147"/>
        <v>118985517.70714112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118985517.70714112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495772.99044642138</v>
      </c>
      <c r="L2454" s="444">
        <f t="shared" ca="1" si="147"/>
        <v>119481290.69758753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119481290.69758753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497838.711239948</v>
      </c>
      <c r="L2455" s="444">
        <f t="shared" ca="1" si="147"/>
        <v>119979129.40882748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119979129.40882748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499913.03920344793</v>
      </c>
      <c r="L2456" s="444">
        <f t="shared" ca="1" si="147"/>
        <v>120479042.44803093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120479042.44803093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501996.01020012889</v>
      </c>
      <c r="L2457" s="444">
        <f t="shared" ca="1" si="147"/>
        <v>120981038.45823106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120981038.45823106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504087.66024262941</v>
      </c>
      <c r="L2458" s="444">
        <f t="shared" ca="1" si="147"/>
        <v>121485126.11847369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121485126.11847369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506188.02549364039</v>
      </c>
      <c r="L2459" s="444">
        <f t="shared" ca="1" si="147"/>
        <v>121991314.14396733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121991314.14396733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508297.14226653049</v>
      </c>
      <c r="L2460" s="444">
        <f t="shared" ca="1" si="147"/>
        <v>122499611.28623386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122499611.28623386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510415.04702597432</v>
      </c>
      <c r="L2461" s="444">
        <f t="shared" ca="1" si="147"/>
        <v>123010026.33325984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123010026.33325984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512541.77638858266</v>
      </c>
      <c r="L2462" s="444">
        <f t="shared" ca="1" si="147"/>
        <v>123522568.10964842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123522568.10964842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514677.36712353508</v>
      </c>
      <c r="L2463" s="444">
        <f t="shared" ca="1" si="147"/>
        <v>124037245.47677195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124037245.47677195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516821.85615321645</v>
      </c>
      <c r="L2464" s="444">
        <f t="shared" ca="1" si="147"/>
        <v>124554067.33292517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124554067.33292517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518975.28055385489</v>
      </c>
      <c r="L2465" s="444">
        <f t="shared" ca="1" si="147"/>
        <v>125073042.61347902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125073042.61347902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521137.67755616258</v>
      </c>
      <c r="L2466" s="444">
        <f t="shared" ca="1" si="147"/>
        <v>125594180.29103518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125594180.29103518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523309.08454597992</v>
      </c>
      <c r="L2467" s="444">
        <f t="shared" ca="1" si="147"/>
        <v>126117489.37558116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126117489.37558116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525489.53906492144</v>
      </c>
      <c r="L2468" s="444">
        <f t="shared" ca="1" si="147"/>
        <v>126642978.91464609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126642978.91464609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527679.07881102548</v>
      </c>
      <c r="L2469" s="444">
        <f t="shared" ca="1" si="147"/>
        <v>127170657.99345711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127170657.99345711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529877.74163940467</v>
      </c>
      <c r="L2470" s="444">
        <f t="shared" ca="1" si="147"/>
        <v>127700535.73509651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127700535.73509651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532085.56556290225</v>
      </c>
      <c r="L2471" s="444">
        <f t="shared" ca="1" si="147"/>
        <v>128232621.30065942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128232621.30065942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534302.58875274751</v>
      </c>
      <c r="L2472" s="444">
        <f t="shared" ca="1" si="147"/>
        <v>128766923.88941216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128766923.88941216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536528.84953921731</v>
      </c>
      <c r="L2473" s="444">
        <f t="shared" ca="1" si="147"/>
        <v>129303452.73895139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129303452.73895139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538764.38641229738</v>
      </c>
      <c r="L2474" s="444">
        <f t="shared" ca="1" si="147"/>
        <v>129842217.12536368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129842217.12536368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541009.23802234873</v>
      </c>
      <c r="L2475" s="444">
        <f t="shared" ca="1" si="147"/>
        <v>130383226.36338602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130383226.36338602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543263.44318077515</v>
      </c>
      <c r="L2476" s="444">
        <f t="shared" ca="1" si="147"/>
        <v>130926489.80656679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130926489.80656679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545527.04086069507</v>
      </c>
      <c r="L2477" s="444">
        <f t="shared" ca="1" si="147"/>
        <v>131472016.84742749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131472016.84742749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547800.07019761449</v>
      </c>
      <c r="L2478" s="444">
        <f t="shared" ca="1" si="147"/>
        <v>132019816.9176251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132019816.9176251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550082.57049010461</v>
      </c>
      <c r="L2479" s="444">
        <f t="shared" ca="1" si="147"/>
        <v>132569899.48811521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132569899.48811521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552374.58120048</v>
      </c>
      <c r="L2480" s="444">
        <f t="shared" ca="1" si="147"/>
        <v>133122274.06931569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133122274.06931569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554676.14195548207</v>
      </c>
      <c r="L2481" s="444">
        <f t="shared" ca="1" si="147"/>
        <v>133676950.21127117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133676950.21127117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556987.2925469632</v>
      </c>
      <c r="L2482" s="444">
        <f t="shared" ca="1" si="147"/>
        <v>134233937.50381812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134233937.50381812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559308.07293257548</v>
      </c>
      <c r="L2483" s="444">
        <f t="shared" ca="1" si="147"/>
        <v>134793245.5767507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134793245.5767507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561638.52323646122</v>
      </c>
      <c r="L2484" s="444">
        <f t="shared" ca="1" si="147"/>
        <v>135354884.09998715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135354884.09998715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563978.68374994642</v>
      </c>
      <c r="L2485" s="444">
        <f t="shared" ca="1" si="147"/>
        <v>135918862.78373709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135918862.78373709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566328.59493223787</v>
      </c>
      <c r="L2486" s="444">
        <f t="shared" ca="1" si="147"/>
        <v>136485191.37866932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136485191.37866932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568688.29741112213</v>
      </c>
      <c r="L2487" s="444">
        <f t="shared" ca="1" si="147"/>
        <v>137053879.67608044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137053879.67608044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571057.8319836685</v>
      </c>
      <c r="L2488" s="444">
        <f t="shared" ca="1" si="147"/>
        <v>137624937.50806409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137624937.50806409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573437.23961693374</v>
      </c>
      <c r="L2489" s="444">
        <f t="shared" ca="1" si="147"/>
        <v>138198374.74768102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138198374.74768102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575826.56144867092</v>
      </c>
      <c r="L2490" s="444">
        <f t="shared" ca="1" si="147"/>
        <v>138774201.30912969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138774201.30912969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578225.83878804033</v>
      </c>
      <c r="L2491" s="444">
        <f t="shared" ca="1" si="147"/>
        <v>139352427.14791772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139352427.14791772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580635.11311632383</v>
      </c>
      <c r="L2492" s="444">
        <f t="shared" ca="1" si="147"/>
        <v>139933062.26103404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139933062.26103404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583054.42608764186</v>
      </c>
      <c r="L2493" s="444">
        <f t="shared" ca="1" si="147"/>
        <v>140516116.68712169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140516116.68712169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585483.81952967367</v>
      </c>
      <c r="L2494" s="444">
        <f t="shared" ca="1" si="147"/>
        <v>141101600.50665137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141101600.50665137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587923.33544438076</v>
      </c>
      <c r="L2495" s="444">
        <f t="shared" ca="1" si="147"/>
        <v>141689523.84209576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141689523.84209576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590373.01600873237</v>
      </c>
      <c r="L2496" s="444">
        <f t="shared" ca="1" si="147"/>
        <v>142279896.8581045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142279896.8581045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592832.9035754354</v>
      </c>
      <c r="L2497" s="444">
        <f t="shared" ca="1" si="147"/>
        <v>142872729.76167995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142872729.76167995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595303.0406736664</v>
      </c>
      <c r="L2498" s="444">
        <f t="shared" ca="1" si="147"/>
        <v>143468032.80235362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143468032.80235362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597783.4700098068</v>
      </c>
      <c r="L2499" s="444">
        <f t="shared" ca="1" si="147"/>
        <v>144065816.27236342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144065816.27236342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600274.23446818092</v>
      </c>
      <c r="L2500" s="444">
        <f t="shared" ca="1" si="147"/>
        <v>144666090.50683162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144666090.50683162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602775.37711179839</v>
      </c>
      <c r="L2501" s="444">
        <f t="shared" ca="1" si="147"/>
        <v>145268865.88394341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145268865.88394341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605286.94118309754</v>
      </c>
      <c r="L2502" s="444">
        <f t="shared" ca="1" si="147"/>
        <v>145874152.8251265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145874152.8251265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607808.97010469378</v>
      </c>
      <c r="L2503" s="444">
        <f t="shared" ca="1" si="147"/>
        <v>146481961.79523119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146481961.79523119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610341.50748012995</v>
      </c>
      <c r="L2504" s="444">
        <f t="shared" ca="1" si="147"/>
        <v>147092303.30271134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147092303.30271134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612884.59709463059</v>
      </c>
      <c r="L2505" s="444">
        <f t="shared" ca="1" si="147"/>
        <v>147705187.89980596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147705187.89980596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615438.2829158582</v>
      </c>
      <c r="L2506" s="444">
        <f t="shared" ca="1" si="147"/>
        <v>148320626.18272182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148320626.18272182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618002.60909467423</v>
      </c>
      <c r="L2507" s="444">
        <f t="shared" ca="1" si="147"/>
        <v>148938628.7918165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148938628.7918165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620577.61996590206</v>
      </c>
      <c r="L2508" s="444">
        <f t="shared" ca="1" si="147"/>
        <v>149559206.41178241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149559206.41178241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623163.36004909337</v>
      </c>
      <c r="L2509" s="444">
        <f t="shared" ca="1" si="147"/>
        <v>150182369.77183151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150182369.77183151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625759.874049298</v>
      </c>
      <c r="L2510" s="444">
        <f t="shared" ca="1" si="147"/>
        <v>150808129.64588082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150808129.64588082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628367.20685783669</v>
      </c>
      <c r="L2511" s="444">
        <f t="shared" ca="1" si="147"/>
        <v>151436496.85273865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151436496.85273865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630985.40355307772</v>
      </c>
      <c r="L2512" s="444">
        <f t="shared" ca="1" si="147"/>
        <v>152067482.25629172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152067482.25629172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633614.50940121547</v>
      </c>
      <c r="L2513" s="444">
        <f t="shared" ca="1" si="147"/>
        <v>152701096.76569292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152701096.76569292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636254.56985705381</v>
      </c>
      <c r="L2514" s="444">
        <f t="shared" ca="1" si="147"/>
        <v>153337351.33554998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153337351.33554998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638905.63056479162</v>
      </c>
      <c r="L2515" s="444">
        <f t="shared" ca="1" si="147"/>
        <v>153976256.96611476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153976256.96611476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641567.73735881154</v>
      </c>
      <c r="L2516" s="444">
        <f t="shared" ca="1" si="147"/>
        <v>154617824.70347357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154617824.70347357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644240.93626447325</v>
      </c>
      <c r="L2517" s="444">
        <f t="shared" ca="1" si="147"/>
        <v>155262065.63973805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155262065.63973805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646925.2734989085</v>
      </c>
      <c r="L2518" s="444">
        <f t="shared" ca="1" si="147"/>
        <v>155908990.91323698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155908990.91323698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649620.79547182075</v>
      </c>
      <c r="L2519" s="444">
        <f t="shared" ca="1" si="147"/>
        <v>156558611.70870879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156558611.70870879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652327.54878628661</v>
      </c>
      <c r="L2520" s="444">
        <f t="shared" ca="1" si="147"/>
        <v>157210939.25749508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157210939.25749508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655045.58023956278</v>
      </c>
      <c r="L2521" s="444">
        <f t="shared" ca="1" si="147"/>
        <v>157865984.83773464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157865984.83773464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657774.93682389427</v>
      </c>
      <c r="L2522" s="444">
        <f t="shared" ca="1" si="147"/>
        <v>158523759.77455854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158523759.77455854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660515.66572732723</v>
      </c>
      <c r="L2523" s="444">
        <f t="shared" ca="1" si="147"/>
        <v>159184275.44028586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159184275.44028586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663267.81433452445</v>
      </c>
      <c r="L2524" s="444">
        <f t="shared" ca="1" si="147"/>
        <v>159847543.25462037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159847543.25462037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666031.4302275849</v>
      </c>
      <c r="L2525" s="444">
        <f t="shared" ca="1" si="147"/>
        <v>160513574.68484795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160513574.68484795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668806.56118686649</v>
      </c>
      <c r="L2526" s="444">
        <f t="shared" ca="1" si="147"/>
        <v>161182381.24603483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161182381.24603483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671593.25519181183</v>
      </c>
      <c r="L2527" s="444">
        <f t="shared" ca="1" si="147"/>
        <v>161853974.50122663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161853974.50122663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674391.56042177766</v>
      </c>
      <c r="L2528" s="444">
        <f t="shared" ca="1" si="147"/>
        <v>162528366.0616484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162528366.0616484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677201.52525686834</v>
      </c>
      <c r="L2529" s="444">
        <f t="shared" ca="1" si="147"/>
        <v>163205567.58690527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163205567.58690527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680023.19827877195</v>
      </c>
      <c r="L2530" s="444">
        <f t="shared" ca="1" si="147"/>
        <v>163885590.78518406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163885590.78518406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682856.62827160023</v>
      </c>
      <c r="L2531" s="444">
        <f t="shared" ca="1" si="147"/>
        <v>164568447.41345567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164568447.41345567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685701.86422273191</v>
      </c>
      <c r="L2532" s="444">
        <f t="shared" ca="1" si="147"/>
        <v>165254149.2776784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165254149.2776784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688558.95532366005</v>
      </c>
      <c r="L2533" s="444">
        <f t="shared" ca="1" si="147"/>
        <v>165942708.23300207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165942708.23300207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691427.95097084192</v>
      </c>
      <c r="L2534" s="444">
        <f t="shared" ca="1" si="147"/>
        <v>166634136.1839729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166634136.1839729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694308.90076655371</v>
      </c>
      <c r="L2535" s="444">
        <f t="shared" ca="1" si="147"/>
        <v>167328445.08473945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167328445.08473945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697201.85451974766</v>
      </c>
      <c r="L2536" s="444">
        <f t="shared" ca="1" si="147"/>
        <v>168025646.9392592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168025646.9392592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700106.86224691337</v>
      </c>
      <c r="L2537" s="444">
        <f t="shared" ca="1" si="147"/>
        <v>168725753.8015061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168725753.8015061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703023.97417294211</v>
      </c>
      <c r="L2538" s="444">
        <f t="shared" ca="1" si="147"/>
        <v>169428777.77567905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169428777.77567905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705953.24073199602</v>
      </c>
      <c r="L2539" s="444">
        <f t="shared" ca="1" si="147"/>
        <v>170134731.01641104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170134731.01641104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708894.71256837936</v>
      </c>
      <c r="L2540" s="444">
        <f t="shared" ca="1" si="147"/>
        <v>170843625.72897941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170843625.72897941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711848.44053741416</v>
      </c>
      <c r="L2541" s="444">
        <f t="shared" ca="1" si="147"/>
        <v>171555474.16951683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171555474.16951683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714814.47570632014</v>
      </c>
      <c r="L2542" s="444">
        <f t="shared" ca="1" si="147"/>
        <v>172270288.64522314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172270288.64522314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717792.86935509637</v>
      </c>
      <c r="L2543" s="444">
        <f t="shared" ca="1" si="147"/>
        <v>172988081.51457822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172988081.51457822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720783.67297740921</v>
      </c>
      <c r="L2544" s="444">
        <f t="shared" ca="1" si="147"/>
        <v>173708865.18755564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173708865.18755564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723786.93828148185</v>
      </c>
      <c r="L2545" s="444">
        <f t="shared" ca="1" si="147"/>
        <v>174432652.12583712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174432652.12583712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726802.71719098801</v>
      </c>
      <c r="L2546" s="444">
        <f t="shared" ca="1" si="147"/>
        <v>175159454.8430281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175159454.8430281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729831.06184595043</v>
      </c>
      <c r="L2547" s="444">
        <f t="shared" ca="1" si="147"/>
        <v>175889285.90487406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175889285.90487406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732872.02460364194</v>
      </c>
      <c r="L2548" s="444">
        <f t="shared" ca="1" si="147"/>
        <v>176622157.92947769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176622157.92947769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735925.65803949034</v>
      </c>
      <c r="L2549" s="444">
        <f t="shared" ca="1" si="147"/>
        <v>177358083.58751717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177358083.58751717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738992.01494798821</v>
      </c>
      <c r="L2550" s="444">
        <f t="shared" ca="1" si="147"/>
        <v>178097075.60246515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178097075.60246515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742071.14834360476</v>
      </c>
      <c r="L2551" s="444">
        <f t="shared" ca="1" si="147"/>
        <v>178839146.75080875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178839146.75080875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745163.11146170308</v>
      </c>
      <c r="L2552" s="444">
        <f t="shared" ca="1" si="147"/>
        <v>179584309.86227044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179584309.86227044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748267.9577594602</v>
      </c>
      <c r="L2553" s="444">
        <f t="shared" ca="1" si="147"/>
        <v>180332577.82002991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180332577.82002991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751385.74091679126</v>
      </c>
      <c r="L2554" s="444">
        <f t="shared" ca="1" si="147"/>
        <v>181083963.5609467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181083963.5609467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754516.51483727794</v>
      </c>
      <c r="L2555" s="444">
        <f t="shared" ca="1" si="147"/>
        <v>181838480.07578397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181838480.07578397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757660.3336490998</v>
      </c>
      <c r="L2556" s="444">
        <f t="shared" ca="1" si="147"/>
        <v>182596140.40943307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182596140.40943307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760817.25170597108</v>
      </c>
      <c r="L2557" s="444">
        <f t="shared" ca="1" si="147"/>
        <v>183356957.66113904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183356957.66113904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763987.32358807931</v>
      </c>
      <c r="L2558" s="444">
        <f t="shared" ref="L2558:L2812" ca="1" si="152">I2558-J2558+K2558</f>
        <v>184120944.98472711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184120944.98472711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767170.60410302959</v>
      </c>
      <c r="L2559" s="444">
        <f t="shared" ca="1" si="152"/>
        <v>184888115.58883014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184888115.58883014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770367.14828679222</v>
      </c>
      <c r="L2560" s="444">
        <f t="shared" ca="1" si="152"/>
        <v>185658482.73711693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185658482.73711693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773577.01140465389</v>
      </c>
      <c r="L2561" s="444">
        <f t="shared" ca="1" si="152"/>
        <v>186432059.7485216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186432059.7485216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776800.24895217328</v>
      </c>
      <c r="L2562" s="444">
        <f t="shared" ca="1" si="152"/>
        <v>187208859.99747378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187208859.99747378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780036.9166561407</v>
      </c>
      <c r="L2563" s="444">
        <f t="shared" ca="1" si="152"/>
        <v>187988896.91412991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187988896.91412991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783287.07047554129</v>
      </c>
      <c r="L2564" s="444">
        <f t="shared" ca="1" si="152"/>
        <v>188772183.98460546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188772183.98460546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786550.76660252269</v>
      </c>
      <c r="L2565" s="444">
        <f t="shared" ca="1" si="152"/>
        <v>189558734.75120798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189558734.75120798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789828.06146336661</v>
      </c>
      <c r="L2566" s="444">
        <f t="shared" ca="1" si="152"/>
        <v>190348562.81267133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190348562.81267133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793119.01171946386</v>
      </c>
      <c r="L2567" s="444">
        <f t="shared" ca="1" si="152"/>
        <v>191141681.8243908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191141681.8243908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796423.67426829494</v>
      </c>
      <c r="L2568" s="444">
        <f t="shared" ca="1" si="152"/>
        <v>191938105.4986591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191938105.4986591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799742.10624441295</v>
      </c>
      <c r="L2569" s="444">
        <f t="shared" ca="1" si="152"/>
        <v>192737847.60490352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192737847.60490352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803074.36502043135</v>
      </c>
      <c r="L2570" s="444">
        <f t="shared" ca="1" si="152"/>
        <v>193540921.96992394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193540921.96992394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806420.5082080164</v>
      </c>
      <c r="L2571" s="444">
        <f t="shared" ca="1" si="152"/>
        <v>194347342.47813195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194347342.47813195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809780.59365888312</v>
      </c>
      <c r="L2572" s="444">
        <f t="shared" ca="1" si="152"/>
        <v>195157123.07179084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195157123.07179084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813154.67946579517</v>
      </c>
      <c r="L2573" s="444">
        <f t="shared" ca="1" si="152"/>
        <v>195970277.75125664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195970277.75125664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816542.82396356936</v>
      </c>
      <c r="L2574" s="444">
        <f t="shared" ca="1" si="152"/>
        <v>196786820.57522023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196786820.57522023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819945.08573008422</v>
      </c>
      <c r="L2575" s="444">
        <f t="shared" ca="1" si="152"/>
        <v>197606765.6609503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197606765.6609503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823361.52358729288</v>
      </c>
      <c r="L2576" s="444">
        <f t="shared" ca="1" si="152"/>
        <v>198430127.18453759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198430127.18453759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826792.19660223997</v>
      </c>
      <c r="L2577" s="444">
        <f t="shared" ca="1" si="152"/>
        <v>199256919.38113981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199256919.38113981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830237.1640880825</v>
      </c>
      <c r="L2578" s="444">
        <f t="shared" ca="1" si="152"/>
        <v>200087156.54522789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200087156.54522789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833696.48560511624</v>
      </c>
      <c r="L2579" s="444">
        <f t="shared" ca="1" si="152"/>
        <v>200920853.03083301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200920853.03083301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837170.22096180415</v>
      </c>
      <c r="L2580" s="444">
        <f t="shared" ca="1" si="152"/>
        <v>201758023.25179482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201758023.25179482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840658.43021581171</v>
      </c>
      <c r="L2581" s="444">
        <f t="shared" ca="1" si="152"/>
        <v>202598681.68201062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202598681.68201062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844161.17367504421</v>
      </c>
      <c r="L2582" s="444">
        <f t="shared" ca="1" si="152"/>
        <v>203442842.85568565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203442842.85568565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847678.51189869025</v>
      </c>
      <c r="L2583" s="444">
        <f t="shared" ca="1" si="152"/>
        <v>204290521.36758435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204290521.36758435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851210.50569826807</v>
      </c>
      <c r="L2584" s="444">
        <f t="shared" ca="1" si="152"/>
        <v>205141731.87328261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205141731.87328261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854757.21613867756</v>
      </c>
      <c r="L2585" s="444">
        <f t="shared" ca="1" si="152"/>
        <v>205996489.0894213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205996489.0894213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858318.70453925536</v>
      </c>
      <c r="L2586" s="444">
        <f t="shared" ca="1" si="152"/>
        <v>206854807.79396057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206854807.79396057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861895.03247483575</v>
      </c>
      <c r="L2587" s="444">
        <f t="shared" ca="1" si="152"/>
        <v>207716702.82643542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207716702.82643542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865486.26177681424</v>
      </c>
      <c r="L2588" s="444">
        <f t="shared" ca="1" si="152"/>
        <v>208582189.08821222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208582189.08821222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869092.4545342176</v>
      </c>
      <c r="L2589" s="444">
        <f t="shared" ca="1" si="152"/>
        <v>209451281.54274642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209451281.54274642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872713.67309477681</v>
      </c>
      <c r="L2590" s="444">
        <f t="shared" ca="1" si="152"/>
        <v>210323995.2158412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210323995.2158412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876349.98006600502</v>
      </c>
      <c r="L2591" s="444">
        <f t="shared" ca="1" si="152"/>
        <v>211200345.19590721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211200345.19590721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880001.43831628014</v>
      </c>
      <c r="L2592" s="444">
        <f t="shared" ca="1" si="152"/>
        <v>212080346.63422349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212080346.63422349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883668.11097593117</v>
      </c>
      <c r="L2593" s="444">
        <f t="shared" ca="1" si="152"/>
        <v>212964014.74519941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212964014.74519941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887350.06143833091</v>
      </c>
      <c r="L2594" s="444">
        <f t="shared" ca="1" si="152"/>
        <v>213851364.80663773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213851364.80663773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891047.35336099041</v>
      </c>
      <c r="L2595" s="444">
        <f t="shared" ca="1" si="152"/>
        <v>214742412.15999871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214742412.15999871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894760.05066666112</v>
      </c>
      <c r="L2596" s="444">
        <f t="shared" ca="1" si="152"/>
        <v>215637172.21066537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215637172.21066537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898488.21754443902</v>
      </c>
      <c r="L2597" s="444">
        <f t="shared" ca="1" si="152"/>
        <v>216535660.42820981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216535660.42820981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902231.91845087416</v>
      </c>
      <c r="L2598" s="444">
        <f t="shared" ca="1" si="152"/>
        <v>217437892.34666067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217437892.34666067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905991.21811108617</v>
      </c>
      <c r="L2599" s="444">
        <f t="shared" ca="1" si="152"/>
        <v>218343883.56477177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218343883.56477177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909766.1815198824</v>
      </c>
      <c r="L2600" s="444">
        <f t="shared" ca="1" si="152"/>
        <v>219253649.74629167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219253649.74629167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913556.87394288182</v>
      </c>
      <c r="L2601" s="444">
        <f t="shared" ca="1" si="152"/>
        <v>220167206.62023455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220167206.62023455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917363.36091764399</v>
      </c>
      <c r="L2602" s="444">
        <f t="shared" ca="1" si="152"/>
        <v>221084569.98115221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221084569.98115221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921185.70825480088</v>
      </c>
      <c r="L2603" s="444">
        <f t="shared" ca="1" si="152"/>
        <v>222005755.68940702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222005755.68940702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925023.98203919583</v>
      </c>
      <c r="L2604" s="444">
        <f t="shared" ca="1" si="152"/>
        <v>222930779.6714462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222930779.6714462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928878.24863102566</v>
      </c>
      <c r="L2605" s="444">
        <f t="shared" ca="1" si="152"/>
        <v>223859657.92007723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223859657.92007723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932748.57466698845</v>
      </c>
      <c r="L2606" s="444">
        <f t="shared" ca="1" si="152"/>
        <v>224792406.49474421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224792406.49474421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936635.02706143435</v>
      </c>
      <c r="L2607" s="444">
        <f t="shared" ca="1" si="152"/>
        <v>225729041.52180564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225729041.52180564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940537.67300752352</v>
      </c>
      <c r="L2608" s="444">
        <f t="shared" ca="1" si="152"/>
        <v>226669579.19481316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226669579.19481316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944456.57997838815</v>
      </c>
      <c r="L2609" s="444">
        <f t="shared" ca="1" si="152"/>
        <v>227614035.77479154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227614035.77479154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948391.81572829804</v>
      </c>
      <c r="L2610" s="444">
        <f t="shared" ca="1" si="152"/>
        <v>228562427.59051985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228562427.59051985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952343.44829383271</v>
      </c>
      <c r="L2611" s="444">
        <f t="shared" ca="1" si="152"/>
        <v>229514771.03881368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229514771.03881368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956311.54599505709</v>
      </c>
      <c r="L2612" s="444">
        <f t="shared" ca="1" si="152"/>
        <v>230471082.58480874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230471082.58480874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960296.177436703</v>
      </c>
      <c r="L2613" s="444">
        <f t="shared" ca="1" si="152"/>
        <v>231431378.76224545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231431378.76224545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964297.41150935588</v>
      </c>
      <c r="L2614" s="444">
        <f t="shared" ca="1" si="152"/>
        <v>232395676.17375481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232395676.17375481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968315.31739064504</v>
      </c>
      <c r="L2615" s="444">
        <f t="shared" ca="1" si="152"/>
        <v>233363991.49114546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233363991.49114546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972349.96454643935</v>
      </c>
      <c r="L2616" s="444">
        <f t="shared" ca="1" si="152"/>
        <v>234336341.4556919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234336341.4556919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976401.4227320496</v>
      </c>
      <c r="L2617" s="444">
        <f t="shared" ca="1" si="152"/>
        <v>235312742.87842396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235312742.87842396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980469.76199343323</v>
      </c>
      <c r="L2618" s="444">
        <f t="shared" ca="1" si="152"/>
        <v>236293212.6404174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236293212.6404174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984555.0526684057</v>
      </c>
      <c r="L2619" s="444">
        <f t="shared" ca="1" si="152"/>
        <v>237277767.69308579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237277767.69308579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988657.36538785743</v>
      </c>
      <c r="L2620" s="444">
        <f t="shared" ca="1" si="152"/>
        <v>238266425.05847365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238266425.05847365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992776.77107697341</v>
      </c>
      <c r="L2621" s="444">
        <f t="shared" ca="1" si="152"/>
        <v>239259201.82955062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239259201.82955062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996913.34095646103</v>
      </c>
      <c r="L2622" s="444">
        <f t="shared" ca="1" si="152"/>
        <v>240256115.17050707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240256115.17050707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1001067.1465437794</v>
      </c>
      <c r="L2623" s="444">
        <f t="shared" ca="1" si="152"/>
        <v>241257182.31705084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241257182.31705084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1005238.2596543786</v>
      </c>
      <c r="L2624" s="444">
        <f t="shared" ca="1" si="152"/>
        <v>242262420.57670522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242262420.57670522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1009426.7524029384</v>
      </c>
      <c r="L2625" s="444">
        <f t="shared" ca="1" si="152"/>
        <v>243271847.32910815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243271847.32910815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1013632.6972046173</v>
      </c>
      <c r="L2626" s="444">
        <f t="shared" ca="1" si="152"/>
        <v>244285480.02631277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244285480.02631277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1017856.1667763033</v>
      </c>
      <c r="L2627" s="444">
        <f t="shared" ca="1" si="152"/>
        <v>245303336.19308907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245303336.19308907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1022097.2341378712</v>
      </c>
      <c r="L2628" s="444">
        <f t="shared" ca="1" si="152"/>
        <v>246325433.42722693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246325433.42722693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1026355.9726134455</v>
      </c>
      <c r="L2629" s="444">
        <f t="shared" ca="1" si="152"/>
        <v>247351789.39984038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247351789.39984038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1030632.4558326682</v>
      </c>
      <c r="L2630" s="444">
        <f t="shared" ca="1" si="152"/>
        <v>248382421.85567304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248382421.85567304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1034926.7577319711</v>
      </c>
      <c r="L2631" s="444">
        <f t="shared" ca="1" si="152"/>
        <v>249417348.61340502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249417348.61340502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1039238.9525558542</v>
      </c>
      <c r="L2632" s="444">
        <f t="shared" ca="1" si="152"/>
        <v>250456587.56596088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250456587.56596088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1043569.1148581704</v>
      </c>
      <c r="L2633" s="444">
        <f t="shared" ca="1" si="152"/>
        <v>251500156.68081906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251500156.68081906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1047917.3195034127</v>
      </c>
      <c r="L2634" s="444">
        <f t="shared" ca="1" si="152"/>
        <v>252548074.00032249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252548074.00032249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1052283.6416680105</v>
      </c>
      <c r="L2635" s="444">
        <f t="shared" ca="1" si="152"/>
        <v>253600357.64199051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253600357.64199051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1056668.1568416271</v>
      </c>
      <c r="L2636" s="444">
        <f t="shared" ca="1" si="152"/>
        <v>254657025.79883215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254657025.79883215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1061070.9408284673</v>
      </c>
      <c r="L2637" s="444">
        <f t="shared" ca="1" si="152"/>
        <v>255718096.73966062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255718096.73966062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1065492.069748586</v>
      </c>
      <c r="L2638" s="444">
        <f t="shared" ca="1" si="152"/>
        <v>256783588.8094092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256783588.8094092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1069931.6200392051</v>
      </c>
      <c r="L2639" s="444">
        <f t="shared" ca="1" si="152"/>
        <v>257853520.4294484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257853520.4294484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1074389.668456035</v>
      </c>
      <c r="L2640" s="444">
        <f t="shared" ca="1" si="152"/>
        <v>258927910.09790444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258927910.09790444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1078866.2920746019</v>
      </c>
      <c r="L2641" s="444">
        <f t="shared" ca="1" si="152"/>
        <v>260006776.38997903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260006776.38997903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1083361.5682915791</v>
      </c>
      <c r="L2642" s="444">
        <f t="shared" ca="1" si="152"/>
        <v>261090137.95827061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261090137.95827061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1087875.5748261276</v>
      </c>
      <c r="L2643" s="444">
        <f t="shared" ca="1" si="152"/>
        <v>262178013.53309673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262178013.53309673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1092408.3897212364</v>
      </c>
      <c r="L2644" s="444">
        <f t="shared" ca="1" si="152"/>
        <v>263270421.92281798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263270421.92281798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1096960.0913450748</v>
      </c>
      <c r="L2645" s="444">
        <f t="shared" ca="1" si="152"/>
        <v>264367382.01416305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264367382.01416305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1101530.7583923459</v>
      </c>
      <c r="L2646" s="444">
        <f t="shared" ca="1" si="152"/>
        <v>265468912.77255538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265468912.77255538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1106120.4698856473</v>
      </c>
      <c r="L2647" s="444">
        <f t="shared" ca="1" si="152"/>
        <v>266575033.24244103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266575033.24244103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1110729.3051768378</v>
      </c>
      <c r="L2648" s="444">
        <f t="shared" ca="1" si="152"/>
        <v>267685762.54761785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267685762.54761785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1115357.3439484076</v>
      </c>
      <c r="L2649" s="444">
        <f t="shared" ca="1" si="152"/>
        <v>268801119.89156628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268801119.89156628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1120004.6662148596</v>
      </c>
      <c r="L2650" s="444">
        <f t="shared" ca="1" si="152"/>
        <v>269921124.55778116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269921124.55778116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1124671.3523240881</v>
      </c>
      <c r="L2651" s="444">
        <f t="shared" ca="1" si="152"/>
        <v>271045795.91010523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271045795.91010523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1129357.4829587718</v>
      </c>
      <c r="L2652" s="444">
        <f t="shared" ca="1" si="152"/>
        <v>272175153.39306402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272175153.39306402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1134063.1391377668</v>
      </c>
      <c r="L2653" s="444">
        <f t="shared" ca="1" si="152"/>
        <v>273309216.53220177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273309216.53220177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1138788.4022175074</v>
      </c>
      <c r="L2654" s="444">
        <f t="shared" ca="1" si="152"/>
        <v>274448004.93441927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274448004.93441927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1143533.3538934137</v>
      </c>
      <c r="L2655" s="444">
        <f t="shared" ca="1" si="152"/>
        <v>275591538.28831267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275591538.28831267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1148298.0762013027</v>
      </c>
      <c r="L2656" s="444">
        <f t="shared" ca="1" si="152"/>
        <v>276739836.36451399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276739836.36451399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1153082.6515188082</v>
      </c>
      <c r="L2657" s="444">
        <f t="shared" ca="1" si="152"/>
        <v>277892919.01603281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277892919.01603281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1157887.1625668034</v>
      </c>
      <c r="L2658" s="444">
        <f t="shared" ca="1" si="152"/>
        <v>279050806.1785996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279050806.1785996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1162711.6924108316</v>
      </c>
      <c r="L2659" s="444">
        <f t="shared" ca="1" si="152"/>
        <v>280213517.87101042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280213517.87101042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1167556.3244625435</v>
      </c>
      <c r="L2660" s="444">
        <f t="shared" ca="1" si="152"/>
        <v>281381074.19547296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281381074.19547296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1172421.1424811373</v>
      </c>
      <c r="L2661" s="444">
        <f t="shared" ca="1" si="152"/>
        <v>282553495.3379541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282553495.3379541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1177306.2305748088</v>
      </c>
      <c r="L2662" s="444">
        <f t="shared" ca="1" si="152"/>
        <v>283730801.56852889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283730801.56852889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1182211.6732022036</v>
      </c>
      <c r="L2663" s="444">
        <f t="shared" ca="1" si="152"/>
        <v>284913013.24173111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284913013.24173111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1187137.5551738795</v>
      </c>
      <c r="L2664" s="444">
        <f t="shared" ca="1" si="152"/>
        <v>286100150.79690498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286100150.79690498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1192083.9616537706</v>
      </c>
      <c r="L2665" s="444">
        <f t="shared" ca="1" si="152"/>
        <v>287292234.75855875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287292234.75855875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1197050.9781606614</v>
      </c>
      <c r="L2666" s="444">
        <f t="shared" ca="1" si="152"/>
        <v>288489285.73671943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288489285.73671943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1202038.6905696644</v>
      </c>
      <c r="L2667" s="444">
        <f t="shared" ca="1" si="152"/>
        <v>289691324.42728907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289691324.42728907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1207047.1851137045</v>
      </c>
      <c r="L2668" s="444">
        <f t="shared" ca="1" si="152"/>
        <v>290898371.6124028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290898371.6124028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1212076.5483850117</v>
      </c>
      <c r="L2669" s="444">
        <f t="shared" ca="1" si="152"/>
        <v>292110448.16078782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292110448.16078782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1217126.8673366159</v>
      </c>
      <c r="L2670" s="444">
        <f t="shared" ca="1" si="152"/>
        <v>293327575.02812445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293327575.02812445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1222198.2292838518</v>
      </c>
      <c r="L2671" s="444">
        <f t="shared" ca="1" si="152"/>
        <v>294549773.25740832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294549773.25740832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1227290.721905868</v>
      </c>
      <c r="L2672" s="444">
        <f t="shared" ca="1" si="152"/>
        <v>295777063.97931421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295777063.97931421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1232404.4332471425</v>
      </c>
      <c r="L2673" s="444">
        <f t="shared" ca="1" si="152"/>
        <v>297009468.41256136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297009468.41256136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1237539.4517190056</v>
      </c>
      <c r="L2674" s="444">
        <f t="shared" ca="1" si="152"/>
        <v>298247007.86428034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298247007.86428034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1242695.8661011681</v>
      </c>
      <c r="L2675" s="444">
        <f t="shared" ca="1" si="152"/>
        <v>299489703.73038149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299489703.73038149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1247873.7655432562</v>
      </c>
      <c r="L2676" s="444">
        <f t="shared" ca="1" si="152"/>
        <v>300737577.49592477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300737577.49592477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1253073.2395663531</v>
      </c>
      <c r="L2677" s="444">
        <f t="shared" ca="1" si="152"/>
        <v>301990650.7354911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301990650.7354911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1258294.3780645463</v>
      </c>
      <c r="L2678" s="444">
        <f t="shared" ca="1" si="152"/>
        <v>303248945.11355567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303248945.11355567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1263537.2713064819</v>
      </c>
      <c r="L2679" s="444">
        <f t="shared" ca="1" si="152"/>
        <v>304512482.38486212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304512482.38486212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1268802.0099369255</v>
      </c>
      <c r="L2680" s="444">
        <f t="shared" ca="1" si="152"/>
        <v>305781284.39479905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305781284.39479905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1274088.6849783293</v>
      </c>
      <c r="L2681" s="444">
        <f t="shared" ca="1" si="152"/>
        <v>307055373.07977736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307055373.07977736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1279397.3878324057</v>
      </c>
      <c r="L2682" s="444">
        <f t="shared" ca="1" si="152"/>
        <v>308334770.46760976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308334770.46760976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1284728.2102817073</v>
      </c>
      <c r="L2683" s="444">
        <f t="shared" ca="1" si="152"/>
        <v>309619498.67789149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309619498.67789149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1290081.2444912146</v>
      </c>
      <c r="L2684" s="444">
        <f t="shared" ca="1" si="152"/>
        <v>310909579.92238271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310909579.92238271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1295456.583009928</v>
      </c>
      <c r="L2685" s="444">
        <f t="shared" ca="1" si="152"/>
        <v>312205036.50539261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312205036.50539261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1300854.3187724692</v>
      </c>
      <c r="L2686" s="444">
        <f t="shared" ca="1" si="152"/>
        <v>313505890.82416511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313505890.82416511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1306274.545100688</v>
      </c>
      <c r="L2687" s="444">
        <f t="shared" ca="1" si="152"/>
        <v>314812165.36926579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314812165.36926579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1311717.355705274</v>
      </c>
      <c r="L2688" s="444">
        <f t="shared" ca="1" si="152"/>
        <v>316123882.72497106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316123882.72497106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1317182.8446873794</v>
      </c>
      <c r="L2689" s="444">
        <f t="shared" ca="1" si="152"/>
        <v>317441065.56965846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317441065.56965846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1322671.1065402436</v>
      </c>
      <c r="L2690" s="444">
        <f t="shared" ca="1" si="152"/>
        <v>318763736.67619872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318763736.67619872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1328182.236150828</v>
      </c>
      <c r="L2691" s="444">
        <f t="shared" ca="1" si="152"/>
        <v>320091918.91234952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320091918.91234952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1333716.3288014564</v>
      </c>
      <c r="L2692" s="444">
        <f t="shared" ca="1" si="152"/>
        <v>321425635.24115098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321425635.24115098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1339273.4801714623</v>
      </c>
      <c r="L2693" s="444">
        <f t="shared" ca="1" si="152"/>
        <v>322764908.72132242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322764908.72132242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1344853.7863388434</v>
      </c>
      <c r="L2694" s="444">
        <f t="shared" ca="1" si="152"/>
        <v>324109762.50766128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324109762.50766128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1350457.343781922</v>
      </c>
      <c r="L2695" s="444">
        <f t="shared" ca="1" si="152"/>
        <v>325460219.85144323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325460219.85144323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1356084.2493810134</v>
      </c>
      <c r="L2696" s="444">
        <f t="shared" ca="1" si="152"/>
        <v>326816304.10082424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326816304.10082424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1361734.6004201011</v>
      </c>
      <c r="L2697" s="444">
        <f t="shared" ca="1" si="152"/>
        <v>328178038.70124435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328178038.70124435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1367408.494588518</v>
      </c>
      <c r="L2698" s="444">
        <f t="shared" ca="1" si="152"/>
        <v>329545447.19583285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329545447.19583285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1373106.0299826369</v>
      </c>
      <c r="L2699" s="444">
        <f t="shared" ca="1" si="152"/>
        <v>330918553.22581547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330918553.22581547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1378827.3051075644</v>
      </c>
      <c r="L2700" s="444">
        <f t="shared" ca="1" si="152"/>
        <v>332297380.53092307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332297380.53092307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1384572.4188788461</v>
      </c>
      <c r="L2701" s="444">
        <f t="shared" ca="1" si="152"/>
        <v>333681952.94980192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333681952.94980192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1390341.4706241747</v>
      </c>
      <c r="L2702" s="444">
        <f t="shared" ca="1" si="152"/>
        <v>335072294.42042607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335072294.42042607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1396134.5600851085</v>
      </c>
      <c r="L2703" s="444">
        <f t="shared" ca="1" si="152"/>
        <v>336468428.98051119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336468428.98051119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1401951.7874187967</v>
      </c>
      <c r="L2704" s="444">
        <f t="shared" ca="1" si="152"/>
        <v>337870380.76792997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337870380.76792997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1407793.2531997082</v>
      </c>
      <c r="L2705" s="444">
        <f t="shared" ca="1" si="152"/>
        <v>339278174.02112967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339278174.02112967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1413659.0584213736</v>
      </c>
      <c r="L2706" s="444">
        <f t="shared" ca="1" si="152"/>
        <v>340691833.07955104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340691833.07955104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1419549.3044981293</v>
      </c>
      <c r="L2707" s="444">
        <f t="shared" ca="1" si="152"/>
        <v>342111382.38404918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342111382.38404918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1425464.0932668715</v>
      </c>
      <c r="L2708" s="444">
        <f t="shared" ca="1" si="152"/>
        <v>343536846.47731602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343536846.47731602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1431403.5269888167</v>
      </c>
      <c r="L2709" s="444">
        <f t="shared" ca="1" si="152"/>
        <v>344968250.00430483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344968250.00430483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1437367.7083512701</v>
      </c>
      <c r="L2710" s="444">
        <f t="shared" ca="1" si="152"/>
        <v>346405617.71265608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346405617.71265608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1443356.7404694003</v>
      </c>
      <c r="L2711" s="444">
        <f t="shared" ca="1" si="152"/>
        <v>347848974.45312548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347848974.45312548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1449370.7268880229</v>
      </c>
      <c r="L2712" s="444">
        <f t="shared" ca="1" si="152"/>
        <v>349298345.18001348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349298345.18001348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1455409.7715833895</v>
      </c>
      <c r="L2713" s="444">
        <f t="shared" ca="1" si="152"/>
        <v>350753754.95159686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350753754.95159686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1461473.978964987</v>
      </c>
      <c r="L2714" s="444">
        <f t="shared" ca="1" si="152"/>
        <v>352215228.93056184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352215228.93056184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1467563.453877341</v>
      </c>
      <c r="L2715" s="444">
        <f t="shared" ca="1" si="152"/>
        <v>353682792.38443917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353682792.38443917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1473678.3016018299</v>
      </c>
      <c r="L2716" s="444">
        <f t="shared" ca="1" si="152"/>
        <v>355156470.686041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355156470.686041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1479818.6278585042</v>
      </c>
      <c r="L2717" s="444">
        <f t="shared" ca="1" si="152"/>
        <v>356636289.31389952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356636289.31389952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1485984.5388079146</v>
      </c>
      <c r="L2718" s="444">
        <f t="shared" ca="1" si="152"/>
        <v>358122273.85270745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358122273.85270745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1492176.1410529476</v>
      </c>
      <c r="L2719" s="444">
        <f t="shared" ca="1" si="152"/>
        <v>359614449.99376041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359614449.99376041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1498393.5416406684</v>
      </c>
      <c r="L2720" s="444">
        <f t="shared" ca="1" si="152"/>
        <v>361112843.53540105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361112843.53540105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1504636.8480641709</v>
      </c>
      <c r="L2721" s="444">
        <f t="shared" ca="1" si="152"/>
        <v>362617480.38346523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362617480.38346523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1510906.1682644384</v>
      </c>
      <c r="L2722" s="444">
        <f t="shared" ca="1" si="152"/>
        <v>364128386.55172968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364128386.55172968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1517201.610632207</v>
      </c>
      <c r="L2723" s="444">
        <f t="shared" ca="1" si="152"/>
        <v>365645588.16236186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365645588.16236186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1523523.284009841</v>
      </c>
      <c r="L2724" s="444">
        <f t="shared" ca="1" si="152"/>
        <v>367169111.44637167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367169111.44637167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1529871.2976932153</v>
      </c>
      <c r="L2725" s="444">
        <f t="shared" ca="1" si="152"/>
        <v>368698982.74406487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368698982.74406487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1536245.7614336037</v>
      </c>
      <c r="L2726" s="444">
        <f t="shared" ca="1" si="152"/>
        <v>370235228.50549847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370235228.50549847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1542646.785439577</v>
      </c>
      <c r="L2727" s="444">
        <f t="shared" ca="1" si="152"/>
        <v>371777875.29093802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371777875.29093802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1549074.4803789083</v>
      </c>
      <c r="L2728" s="444">
        <f t="shared" ca="1" si="152"/>
        <v>373326949.77131695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373326949.77131695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1555528.9573804874</v>
      </c>
      <c r="L2729" s="444">
        <f t="shared" ca="1" si="152"/>
        <v>374882478.72869742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374882478.72869742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1562010.3280362391</v>
      </c>
      <c r="L2730" s="444">
        <f t="shared" ca="1" si="152"/>
        <v>376444489.05673367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376444489.05673367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1568518.704403057</v>
      </c>
      <c r="L2731" s="444">
        <f t="shared" ca="1" si="152"/>
        <v>378013007.76113671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378013007.76113671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1575054.1990047363</v>
      </c>
      <c r="L2732" s="444">
        <f t="shared" ca="1" si="152"/>
        <v>379588061.96014142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379588061.96014142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1581616.9248339226</v>
      </c>
      <c r="L2733" s="444">
        <f t="shared" ca="1" si="152"/>
        <v>381169678.88497531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381169678.88497531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1588206.9953540638</v>
      </c>
      <c r="L2734" s="444">
        <f t="shared" ca="1" si="152"/>
        <v>382757885.88032937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382757885.88032937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1594824.5245013724</v>
      </c>
      <c r="L2735" s="444">
        <f t="shared" ca="1" si="152"/>
        <v>384352710.40483075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384352710.40483075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1601469.6266867947</v>
      </c>
      <c r="L2736" s="444">
        <f t="shared" ca="1" si="152"/>
        <v>385954180.03151757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385954180.03151757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1608142.4167979897</v>
      </c>
      <c r="L2737" s="444">
        <f t="shared" ca="1" si="152"/>
        <v>387562322.44831556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387562322.44831556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1614843.0102013149</v>
      </c>
      <c r="L2738" s="444">
        <f t="shared" ca="1" si="152"/>
        <v>389177165.4585169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389177165.4585169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1621571.5227438204</v>
      </c>
      <c r="L2739" s="444">
        <f t="shared" ca="1" si="152"/>
        <v>390798736.98126072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390798736.98126072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1628328.0707552531</v>
      </c>
      <c r="L2740" s="444">
        <f t="shared" ca="1" si="152"/>
        <v>392427065.05201596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392427065.05201596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1635112.7710500665</v>
      </c>
      <c r="L2741" s="444">
        <f t="shared" ca="1" si="152"/>
        <v>394062177.82306606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394062177.82306606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1641925.740929442</v>
      </c>
      <c r="L2742" s="444">
        <f t="shared" ca="1" si="152"/>
        <v>395704103.56399548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395704103.56399548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1648767.0981833145</v>
      </c>
      <c r="L2743" s="444">
        <f t="shared" ca="1" si="152"/>
        <v>397352870.66217881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397352870.66217881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1655636.9610924118</v>
      </c>
      <c r="L2744" s="444">
        <f t="shared" ca="1" si="152"/>
        <v>399008507.62327123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399008507.62327123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1662535.4484302967</v>
      </c>
      <c r="L2745" s="444">
        <f t="shared" ca="1" si="152"/>
        <v>400671043.07170153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400671043.07170153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1669462.6794654231</v>
      </c>
      <c r="L2746" s="444">
        <f t="shared" ca="1" si="152"/>
        <v>402340505.75116694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402340505.75116694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1676418.7739631955</v>
      </c>
      <c r="L2747" s="444">
        <f t="shared" ca="1" si="152"/>
        <v>404016924.52513015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404016924.52513015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1683403.8521880424</v>
      </c>
      <c r="L2748" s="444">
        <f t="shared" ca="1" si="152"/>
        <v>405700328.3773182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405700328.3773182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1690418.0349054926</v>
      </c>
      <c r="L2749" s="444">
        <f t="shared" ca="1" si="152"/>
        <v>407390746.4122237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407390746.4122237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1697461.4433842653</v>
      </c>
      <c r="L2750" s="444">
        <f t="shared" ca="1" si="152"/>
        <v>409088207.85560799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409088207.85560799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1704534.1993983665</v>
      </c>
      <c r="L2751" s="444">
        <f t="shared" ca="1" si="152"/>
        <v>410792742.05500633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410792742.05500633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1711636.4252291929</v>
      </c>
      <c r="L2752" s="444">
        <f t="shared" ca="1" si="152"/>
        <v>412504378.48023552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412504378.48023552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1718768.2436676479</v>
      </c>
      <c r="L2753" s="444">
        <f t="shared" ca="1" si="152"/>
        <v>414223146.72390318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414223146.72390318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1725929.7780162632</v>
      </c>
      <c r="L2754" s="444">
        <f t="shared" ca="1" si="152"/>
        <v>415949076.50191945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415949076.50191945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1733121.1520913311</v>
      </c>
      <c r="L2755" s="444">
        <f t="shared" ca="1" si="152"/>
        <v>417682197.65401077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417682197.65401077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1740342.4902250448</v>
      </c>
      <c r="L2756" s="444">
        <f t="shared" ca="1" si="152"/>
        <v>419422540.14423579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419422540.14423579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1747593.9172676487</v>
      </c>
      <c r="L2757" s="444">
        <f t="shared" ca="1" si="152"/>
        <v>421170134.06150341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421170134.06150341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1754875.5585895972</v>
      </c>
      <c r="L2758" s="444">
        <f t="shared" ca="1" si="152"/>
        <v>422925009.62009299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422925009.62009299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1762187.5400837206</v>
      </c>
      <c r="L2759" s="444">
        <f t="shared" ca="1" si="152"/>
        <v>424687197.16017669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424687197.16017669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1769529.9881674026</v>
      </c>
      <c r="L2760" s="444">
        <f t="shared" ca="1" si="152"/>
        <v>426456727.1483441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426456727.1483441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1776903.0297847667</v>
      </c>
      <c r="L2761" s="444">
        <f t="shared" ca="1" si="152"/>
        <v>428233630.17812884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428233630.17812884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1784306.7924088703</v>
      </c>
      <c r="L2762" s="444">
        <f t="shared" ca="1" si="152"/>
        <v>430017936.97053772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430017936.97053772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1791741.4040439068</v>
      </c>
      <c r="L2763" s="444">
        <f t="shared" ca="1" si="152"/>
        <v>431809678.37458163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431809678.37458163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1799206.9932274234</v>
      </c>
      <c r="L2764" s="444">
        <f t="shared" ca="1" si="152"/>
        <v>433608885.36780906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433608885.36780906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1806703.6890325376</v>
      </c>
      <c r="L2765" s="444">
        <f t="shared" ca="1" si="152"/>
        <v>435415589.05684161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435415589.05684161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1814231.6210701733</v>
      </c>
      <c r="L2766" s="444">
        <f t="shared" ca="1" si="152"/>
        <v>437229820.67791176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437229820.67791176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1821790.919491299</v>
      </c>
      <c r="L2767" s="444">
        <f t="shared" ca="1" si="152"/>
        <v>439051611.59740305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439051611.59740305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1829381.7149891795</v>
      </c>
      <c r="L2768" s="444">
        <f t="shared" ca="1" si="152"/>
        <v>440880993.31239223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440880993.31239223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1837004.1388016343</v>
      </c>
      <c r="L2769" s="444">
        <f t="shared" ca="1" si="152"/>
        <v>442717997.45119387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442717997.45119387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1844658.3227133076</v>
      </c>
      <c r="L2770" s="444">
        <f t="shared" ca="1" si="152"/>
        <v>444562655.77390718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444562655.77390718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1852344.3990579464</v>
      </c>
      <c r="L2771" s="444">
        <f t="shared" ca="1" si="152"/>
        <v>446415000.17296511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446415000.17296511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1860062.5007206881</v>
      </c>
      <c r="L2772" s="444">
        <f t="shared" ca="1" si="152"/>
        <v>448275062.67368579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448275062.67368579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1867812.7611403572</v>
      </c>
      <c r="L2773" s="444">
        <f t="shared" ca="1" si="152"/>
        <v>450142875.43482614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450142875.43482614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1875595.3143117758</v>
      </c>
      <c r="L2774" s="444">
        <f t="shared" ca="1" si="152"/>
        <v>452018470.74913794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452018470.74913794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1883410.2947880744</v>
      </c>
      <c r="L2775" s="444">
        <f t="shared" ca="1" si="152"/>
        <v>453901881.043926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453901881.043926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1891257.837683025</v>
      </c>
      <c r="L2776" s="444">
        <f t="shared" ca="1" si="152"/>
        <v>455793138.88160902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455793138.88160902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1899138.0786733709</v>
      </c>
      <c r="L2777" s="444">
        <f t="shared" ca="1" si="152"/>
        <v>457692276.96028239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457692276.96028239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1907051.1540011766</v>
      </c>
      <c r="L2778" s="444">
        <f t="shared" ca="1" si="152"/>
        <v>459599328.11428356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459599328.11428356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1914997.2004761812</v>
      </c>
      <c r="L2779" s="444">
        <f t="shared" ca="1" si="152"/>
        <v>461514325.31475973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461514325.31475973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1922976.3554781654</v>
      </c>
      <c r="L2780" s="444">
        <f t="shared" ca="1" si="152"/>
        <v>463437301.6702379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463437301.6702379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1930988.7569593242</v>
      </c>
      <c r="L2781" s="444">
        <f t="shared" ca="1" si="152"/>
        <v>465368290.42719722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465368290.42719722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1939034.5434466547</v>
      </c>
      <c r="L2782" s="444">
        <f t="shared" ca="1" si="152"/>
        <v>467307324.97064388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467307324.97064388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1947113.8540443494</v>
      </c>
      <c r="L2783" s="444">
        <f t="shared" ca="1" si="152"/>
        <v>469254438.82468826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469254438.82468826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1955226.828436201</v>
      </c>
      <c r="L2784" s="444">
        <f t="shared" ca="1" si="152"/>
        <v>471209665.65312445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471209665.65312445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1963373.6068880185</v>
      </c>
      <c r="L2785" s="444">
        <f t="shared" ca="1" si="152"/>
        <v>473173039.26001245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473173039.26001245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1971554.3302500518</v>
      </c>
      <c r="L2786" s="444">
        <f t="shared" ca="1" si="152"/>
        <v>475144593.59026247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475144593.59026247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1979769.1399594266</v>
      </c>
      <c r="L2787" s="444">
        <f t="shared" ca="1" si="152"/>
        <v>477124362.73022193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477124362.73022193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1988018.1780425913</v>
      </c>
      <c r="L2788" s="444">
        <f t="shared" ca="1" si="152"/>
        <v>479112380.90826452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479112380.90826452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1996301.5871177688</v>
      </c>
      <c r="L2789" s="444">
        <f t="shared" ca="1" si="152"/>
        <v>481108682.49538231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481108682.49538231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2004619.5103974261</v>
      </c>
      <c r="L2790" s="444">
        <f t="shared" ca="1" si="152"/>
        <v>483113302.00577974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483113302.00577974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2012972.0916907489</v>
      </c>
      <c r="L2791" s="444">
        <f t="shared" ca="1" si="152"/>
        <v>485126274.09747052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485126274.09747052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2021359.4754061271</v>
      </c>
      <c r="L2792" s="444">
        <f t="shared" ca="1" si="152"/>
        <v>487147633.57287663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487147633.57287663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2029781.8065536525</v>
      </c>
      <c r="L2793" s="444">
        <f t="shared" ca="1" si="152"/>
        <v>489177415.37943029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489177415.37943029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2038239.2307476262</v>
      </c>
      <c r="L2794" s="444">
        <f t="shared" ca="1" si="152"/>
        <v>491215654.61017793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491215654.61017793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2046731.894209075</v>
      </c>
      <c r="L2795" s="444">
        <f t="shared" ca="1" si="152"/>
        <v>493262386.50438702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493262386.50438702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2055259.9437682789</v>
      </c>
      <c r="L2796" s="444">
        <f t="shared" ca="1" si="152"/>
        <v>495317646.44815528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495317646.44815528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2063823.526867314</v>
      </c>
      <c r="L2797" s="444">
        <f t="shared" ca="1" si="152"/>
        <v>497381469.97502261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497381469.97502261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2072422.791562594</v>
      </c>
      <c r="L2798" s="444">
        <f t="shared" ca="1" si="152"/>
        <v>499453892.76658523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499453892.76658523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2081057.8865274384</v>
      </c>
      <c r="L2799" s="444">
        <f t="shared" ca="1" si="152"/>
        <v>501534950.65311265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501534950.65311265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2089728.9610546359</v>
      </c>
      <c r="L2800" s="444">
        <f t="shared" ca="1" si="152"/>
        <v>503624679.61416727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503624679.61416727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2098436.1650590301</v>
      </c>
      <c r="L2801" s="444">
        <f t="shared" ca="1" si="152"/>
        <v>505723115.7792263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505723115.7792263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2107179.6490801098</v>
      </c>
      <c r="L2802" s="444">
        <f t="shared" ca="1" si="152"/>
        <v>507830295.4283064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507830295.4283064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2115959.5642846101</v>
      </c>
      <c r="L2803" s="444">
        <f t="shared" ca="1" si="152"/>
        <v>509946254.99259102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509946254.99259102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2124776.0624691295</v>
      </c>
      <c r="L2804" s="444">
        <f t="shared" ca="1" si="152"/>
        <v>512071031.05506015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512071031.05506015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2133629.2960627507</v>
      </c>
      <c r="L2805" s="444">
        <f t="shared" ca="1" si="152"/>
        <v>514204660.35112292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514204660.35112292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2142519.4181296788</v>
      </c>
      <c r="L2806" s="444">
        <f t="shared" ca="1" si="152"/>
        <v>516347179.7692526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516347179.7692526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2151446.5823718859</v>
      </c>
      <c r="L2807" s="444">
        <f t="shared" ca="1" si="152"/>
        <v>518498626.35162449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518498626.35162449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2160410.9431317686</v>
      </c>
      <c r="L2808" s="444">
        <f t="shared" ca="1" si="152"/>
        <v>520659037.29475623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520659037.29475623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2169412.6553948177</v>
      </c>
      <c r="L2809" s="444">
        <f t="shared" ca="1" si="152"/>
        <v>522828449.95015103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522828449.95015103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2178451.874792296</v>
      </c>
      <c r="L2810" s="444">
        <f t="shared" ca="1" si="152"/>
        <v>525006901.8249433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525006901.8249433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2187528.7576039303</v>
      </c>
      <c r="L2811" s="444">
        <f t="shared" ca="1" si="152"/>
        <v>527194430.58254725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527194430.58254725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2196643.4607606134</v>
      </c>
      <c r="L2812" s="444">
        <f t="shared" ca="1" si="152"/>
        <v>529391074.04330784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529391074.04330784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2205796.1418471159</v>
      </c>
      <c r="L2813" s="444">
        <f t="shared" ref="L2813:L3067" ca="1" si="157">I2813-J2813+K2813</f>
        <v>531596870.18515497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531596870.18515497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2214986.9591048122</v>
      </c>
      <c r="L2814" s="444">
        <f t="shared" ca="1" si="157"/>
        <v>533811857.14425981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533811857.14425981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2224216.0714344159</v>
      </c>
      <c r="L2815" s="444">
        <f t="shared" ca="1" si="157"/>
        <v>536036073.21569425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536036073.21569425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2233483.638398726</v>
      </c>
      <c r="L2816" s="444">
        <f t="shared" ca="1" si="157"/>
        <v>538269556.85409296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538269556.85409296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2242789.8202253873</v>
      </c>
      <c r="L2817" s="444">
        <f t="shared" ca="1" si="157"/>
        <v>540512346.67431831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540512346.67431831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2252134.7778096595</v>
      </c>
      <c r="L2818" s="444">
        <f t="shared" ca="1" si="157"/>
        <v>542764481.45212793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542764481.45212793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2261518.6727171997</v>
      </c>
      <c r="L2819" s="444">
        <f t="shared" ca="1" si="157"/>
        <v>545026000.12484515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545026000.12484515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2270941.6671868549</v>
      </c>
      <c r="L2820" s="444">
        <f t="shared" ca="1" si="157"/>
        <v>547296941.792032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547296941.792032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2280403.9241334666</v>
      </c>
      <c r="L2821" s="444">
        <f t="shared" ca="1" si="157"/>
        <v>549577345.71616542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549577345.71616542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2289905.6071506892</v>
      </c>
      <c r="L2822" s="444">
        <f t="shared" ca="1" si="157"/>
        <v>551867251.3233161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551867251.3233161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2299446.8805138171</v>
      </c>
      <c r="L2823" s="444">
        <f t="shared" ca="1" si="157"/>
        <v>554166698.20382988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554166698.20382988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2309027.9091826244</v>
      </c>
      <c r="L2824" s="444">
        <f t="shared" ca="1" si="157"/>
        <v>556475726.11301255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556475726.11301255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2318648.8588042189</v>
      </c>
      <c r="L2825" s="444">
        <f t="shared" ca="1" si="157"/>
        <v>558794374.97181678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558794374.97181678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2328309.895715903</v>
      </c>
      <c r="L2826" s="444">
        <f t="shared" ca="1" si="157"/>
        <v>561122684.86753273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561122684.86753273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2338011.1869480531</v>
      </c>
      <c r="L2827" s="444">
        <f t="shared" ca="1" si="157"/>
        <v>563460696.05448079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563460696.05448079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2347752.9002270033</v>
      </c>
      <c r="L2828" s="444">
        <f t="shared" ca="1" si="157"/>
        <v>565808448.95470774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565808448.95470774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2357535.203977949</v>
      </c>
      <c r="L2829" s="444">
        <f t="shared" ca="1" si="157"/>
        <v>568165984.15868568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568165984.15868568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2367358.2673278572</v>
      </c>
      <c r="L2830" s="444">
        <f t="shared" ca="1" si="157"/>
        <v>570533342.42601359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570533342.42601359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2377222.2601083899</v>
      </c>
      <c r="L2831" s="444">
        <f t="shared" ca="1" si="157"/>
        <v>572910564.68612194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572910564.68612194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2387127.3528588414</v>
      </c>
      <c r="L2832" s="444">
        <f t="shared" ca="1" si="157"/>
        <v>575297692.03898072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575297692.03898072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2397073.7168290862</v>
      </c>
      <c r="L2833" s="444">
        <f t="shared" ca="1" si="157"/>
        <v>577694765.75580978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577694765.75580978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2407061.5239825407</v>
      </c>
      <c r="L2834" s="444">
        <f t="shared" ca="1" si="157"/>
        <v>580101827.27979231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580101827.27979231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2417090.9469991345</v>
      </c>
      <c r="L2835" s="444">
        <f t="shared" ca="1" si="157"/>
        <v>582518918.2267915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582518918.2267915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2427162.1592782978</v>
      </c>
      <c r="L2836" s="444">
        <f t="shared" ca="1" si="157"/>
        <v>584946080.38606977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584946080.38606977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2437275.3349419571</v>
      </c>
      <c r="L2837" s="444">
        <f t="shared" ca="1" si="157"/>
        <v>587383355.72101176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587383355.72101176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2447430.6488375491</v>
      </c>
      <c r="L2838" s="444">
        <f t="shared" ca="1" si="157"/>
        <v>589830786.36984932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589830786.36984932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2457628.2765410389</v>
      </c>
      <c r="L2839" s="444">
        <f t="shared" ca="1" si="157"/>
        <v>592288414.64639032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592288414.64639032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2467868.3943599598</v>
      </c>
      <c r="L2840" s="444">
        <f t="shared" ca="1" si="157"/>
        <v>594756283.04075027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594756283.04075027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2478151.1793364594</v>
      </c>
      <c r="L2841" s="444">
        <f t="shared" ca="1" si="157"/>
        <v>597234434.22008669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597234434.22008669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2488476.8092503613</v>
      </c>
      <c r="L2842" s="444">
        <f t="shared" ca="1" si="157"/>
        <v>599722911.02933705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599722911.02933705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2498845.4626222379</v>
      </c>
      <c r="L2843" s="444">
        <f t="shared" ca="1" si="157"/>
        <v>602221756.49195933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602221756.49195933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2509257.3187164972</v>
      </c>
      <c r="L2844" s="444">
        <f t="shared" ca="1" si="157"/>
        <v>604731013.81067586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604731013.81067586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2519712.5575444829</v>
      </c>
      <c r="L2845" s="444">
        <f t="shared" ca="1" si="157"/>
        <v>607250726.36822033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607250726.36822033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2530211.3598675849</v>
      </c>
      <c r="L2846" s="444">
        <f t="shared" ca="1" si="157"/>
        <v>609780937.7280879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609780937.7280879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2540753.9072003663</v>
      </c>
      <c r="L2847" s="444">
        <f t="shared" ca="1" si="157"/>
        <v>612321691.63528824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612321691.63528824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2551340.3818137008</v>
      </c>
      <c r="L2848" s="444">
        <f t="shared" ca="1" si="157"/>
        <v>614873032.01710188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614873032.01710188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2561970.9667379246</v>
      </c>
      <c r="L2849" s="444">
        <f t="shared" ca="1" si="157"/>
        <v>617435002.98383975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617435002.98383975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2572645.8457659991</v>
      </c>
      <c r="L2850" s="444">
        <f t="shared" ca="1" si="157"/>
        <v>620007648.8296057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620007648.8296057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2583365.2034566905</v>
      </c>
      <c r="L2851" s="444">
        <f t="shared" ca="1" si="157"/>
        <v>622591014.03306234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622591014.03306234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2594129.2251377599</v>
      </c>
      <c r="L2852" s="444">
        <f t="shared" ca="1" si="157"/>
        <v>625185143.25820005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625185143.25820005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2604938.0969091668</v>
      </c>
      <c r="L2853" s="444">
        <f t="shared" ca="1" si="157"/>
        <v>627790081.35510921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627790081.35510921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2615792.0056462884</v>
      </c>
      <c r="L2854" s="444">
        <f t="shared" ca="1" si="157"/>
        <v>630405873.36075544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630405873.36075544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2626691.1390031478</v>
      </c>
      <c r="L2855" s="444">
        <f t="shared" ca="1" si="157"/>
        <v>633032564.4997586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633032564.4997586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2637635.685415661</v>
      </c>
      <c r="L2856" s="444">
        <f t="shared" ca="1" si="157"/>
        <v>635670200.18517423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635670200.18517423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2648625.8341048928</v>
      </c>
      <c r="L2857" s="444">
        <f t="shared" ca="1" si="157"/>
        <v>638318826.01927912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638318826.01927912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2659661.7750803297</v>
      </c>
      <c r="L2858" s="444">
        <f t="shared" ca="1" si="157"/>
        <v>640978487.79435945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640978487.79435945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2670743.6991431643</v>
      </c>
      <c r="L2859" s="444">
        <f t="shared" ca="1" si="157"/>
        <v>643649231.49350262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643649231.49350262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2681871.797889594</v>
      </c>
      <c r="L2860" s="444">
        <f t="shared" ca="1" si="157"/>
        <v>646331103.29139221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646331103.29139221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2693046.2637141342</v>
      </c>
      <c r="L2861" s="444">
        <f t="shared" ca="1" si="157"/>
        <v>649024149.55510628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649024149.55510628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2704267.289812943</v>
      </c>
      <c r="L2862" s="444">
        <f t="shared" ca="1" si="157"/>
        <v>651728416.8449192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651728416.8449192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2715535.0701871635</v>
      </c>
      <c r="L2863" s="444">
        <f t="shared" ca="1" si="157"/>
        <v>654443951.91510642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654443951.91510642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2726849.7996462765</v>
      </c>
      <c r="L2864" s="444">
        <f t="shared" ca="1" si="157"/>
        <v>657170801.71475267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657170801.71475267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2738211.6738114692</v>
      </c>
      <c r="L2865" s="444">
        <f t="shared" ca="1" si="157"/>
        <v>659909013.38856411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659909013.38856411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2749620.8891190169</v>
      </c>
      <c r="L2866" s="444">
        <f t="shared" ca="1" si="157"/>
        <v>662658634.27768314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662658634.27768314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2761077.6428236798</v>
      </c>
      <c r="L2867" s="444">
        <f t="shared" ca="1" si="157"/>
        <v>665419711.92050683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665419711.92050683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2772582.1330021117</v>
      </c>
      <c r="L2868" s="444">
        <f t="shared" ca="1" si="157"/>
        <v>668192294.053509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668192294.053509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2784134.5585562875</v>
      </c>
      <c r="L2869" s="444">
        <f t="shared" ca="1" si="157"/>
        <v>670976428.61206532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670976428.61206532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2795735.119216939</v>
      </c>
      <c r="L2870" s="444">
        <f t="shared" ca="1" si="157"/>
        <v>673772163.73128223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673772163.73128223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2807384.0155470092</v>
      </c>
      <c r="L2871" s="444">
        <f t="shared" ca="1" si="157"/>
        <v>676579547.74682927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676579547.74682927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2819081.4489451218</v>
      </c>
      <c r="L2872" s="444">
        <f t="shared" ca="1" si="157"/>
        <v>679398629.19577444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679398629.19577444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2830827.6216490599</v>
      </c>
      <c r="L2873" s="444">
        <f t="shared" ca="1" si="157"/>
        <v>682229456.81742346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682229456.81742346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2842622.7367392643</v>
      </c>
      <c r="L2874" s="444">
        <f t="shared" ca="1" si="157"/>
        <v>685072079.55416274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685072079.55416274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2854466.9981423449</v>
      </c>
      <c r="L2875" s="444">
        <f t="shared" ca="1" si="157"/>
        <v>687926546.5523051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687926546.5523051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2866360.6106346045</v>
      </c>
      <c r="L2876" s="444">
        <f t="shared" ca="1" si="157"/>
        <v>690792907.16293967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690792907.16293967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2878303.7798455819</v>
      </c>
      <c r="L2877" s="444">
        <f t="shared" ca="1" si="157"/>
        <v>693671210.94278526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693671210.94278526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2890296.7122616051</v>
      </c>
      <c r="L2878" s="444">
        <f t="shared" ca="1" si="157"/>
        <v>696561507.65504682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696561507.65504682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2902339.6152293617</v>
      </c>
      <c r="L2879" s="444">
        <f t="shared" ca="1" si="157"/>
        <v>699463847.27027619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699463847.27027619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2914432.6969594839</v>
      </c>
      <c r="L2880" s="444">
        <f t="shared" ca="1" si="157"/>
        <v>702378279.96723568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702378279.96723568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2926576.1665301486</v>
      </c>
      <c r="L2881" s="444">
        <f t="shared" ca="1" si="157"/>
        <v>705304856.13376582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705304856.13376582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2938770.2338906908</v>
      </c>
      <c r="L2882" s="444">
        <f t="shared" ca="1" si="157"/>
        <v>708243626.36765647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708243626.36765647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2951015.1098652352</v>
      </c>
      <c r="L2883" s="444">
        <f t="shared" ca="1" si="157"/>
        <v>711194641.47752166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711194641.47752166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2963311.0061563402</v>
      </c>
      <c r="L2884" s="444">
        <f t="shared" ca="1" si="157"/>
        <v>714157952.48367798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714157952.48367798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2975658.1353486581</v>
      </c>
      <c r="L2885" s="444">
        <f t="shared" ca="1" si="157"/>
        <v>717133610.61902666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717133610.61902666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2988056.7109126109</v>
      </c>
      <c r="L2886" s="444">
        <f t="shared" ca="1" si="157"/>
        <v>720121667.32993925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720121667.32993925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3000506.94720808</v>
      </c>
      <c r="L2887" s="444">
        <f t="shared" ca="1" si="157"/>
        <v>723122174.27714729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723122174.27714729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3013009.0594881135</v>
      </c>
      <c r="L2888" s="444">
        <f t="shared" ca="1" si="157"/>
        <v>726135183.33663535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726135183.33663535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3025563.2639026474</v>
      </c>
      <c r="L2889" s="444">
        <f t="shared" ca="1" si="157"/>
        <v>729160746.60053802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729160746.60053802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3038169.7775022415</v>
      </c>
      <c r="L2890" s="444">
        <f t="shared" ca="1" si="157"/>
        <v>732198916.37804031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732198916.37804031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3050828.8182418346</v>
      </c>
      <c r="L2891" s="444">
        <f t="shared" ca="1" si="157"/>
        <v>735249745.19628215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735249745.19628215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3063540.6049845088</v>
      </c>
      <c r="L2892" s="444">
        <f t="shared" ca="1" si="157"/>
        <v>738313285.80126667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738313285.80126667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3076305.3575052777</v>
      </c>
      <c r="L2893" s="444">
        <f t="shared" ca="1" si="157"/>
        <v>741389591.15877199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741389591.15877199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3089123.2964948835</v>
      </c>
      <c r="L2894" s="444">
        <f t="shared" ca="1" si="157"/>
        <v>744478714.45526683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744478714.45526683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3101994.6435636119</v>
      </c>
      <c r="L2895" s="444">
        <f t="shared" ca="1" si="157"/>
        <v>747580709.09883046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747580709.09883046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3114919.6212451267</v>
      </c>
      <c r="L2896" s="444">
        <f t="shared" ca="1" si="157"/>
        <v>750695628.72007561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750695628.72007561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3127898.453000315</v>
      </c>
      <c r="L2897" s="444">
        <f t="shared" ca="1" si="157"/>
        <v>753823527.17307591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753823527.17307591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3140931.3632211494</v>
      </c>
      <c r="L2898" s="444">
        <f t="shared" ca="1" si="157"/>
        <v>756964458.53629708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756964458.53629708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3154018.5772345713</v>
      </c>
      <c r="L2899" s="444">
        <f t="shared" ca="1" si="157"/>
        <v>760118477.11353171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760118477.11353171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3167160.3213063823</v>
      </c>
      <c r="L2900" s="444">
        <f t="shared" ca="1" si="157"/>
        <v>763285637.43483806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763285637.43483806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3180356.8226451585</v>
      </c>
      <c r="L2901" s="444">
        <f t="shared" ca="1" si="157"/>
        <v>766465994.25748324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766465994.25748324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3193608.3094061799</v>
      </c>
      <c r="L2902" s="444">
        <f t="shared" ca="1" si="157"/>
        <v>769659602.56688941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769659602.56688941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3206915.0106953727</v>
      </c>
      <c r="L2903" s="444">
        <f t="shared" ca="1" si="157"/>
        <v>772866517.57758474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772866517.57758474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3220277.1565732695</v>
      </c>
      <c r="L2904" s="444">
        <f t="shared" ca="1" si="157"/>
        <v>776086794.73415804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776086794.73415804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3233694.978058992</v>
      </c>
      <c r="L2905" s="444">
        <f t="shared" ca="1" si="157"/>
        <v>779320489.71221697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779320489.71221697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3247168.7071342375</v>
      </c>
      <c r="L2906" s="444">
        <f t="shared" ca="1" si="157"/>
        <v>782567658.41935122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782567658.41935122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3260698.5767472968</v>
      </c>
      <c r="L2907" s="444">
        <f t="shared" ca="1" si="157"/>
        <v>785828356.99609852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785828356.99609852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3274284.8208170771</v>
      </c>
      <c r="L2908" s="444">
        <f t="shared" ca="1" si="157"/>
        <v>789102641.81691563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789102641.81691563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3287927.6742371484</v>
      </c>
      <c r="L2909" s="444">
        <f t="shared" ca="1" si="157"/>
        <v>792390569.49115276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792390569.49115276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3301627.3728798032</v>
      </c>
      <c r="L2910" s="444">
        <f t="shared" ca="1" si="157"/>
        <v>795692196.86403251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795692196.86403251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3315384.1536001354</v>
      </c>
      <c r="L2911" s="444">
        <f t="shared" ca="1" si="157"/>
        <v>799007581.0176326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799007581.0176326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3329198.2542401357</v>
      </c>
      <c r="L2912" s="444">
        <f t="shared" ca="1" si="157"/>
        <v>802336779.27187276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802336779.27187276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3343069.9136328031</v>
      </c>
      <c r="L2913" s="444">
        <f t="shared" ca="1" si="157"/>
        <v>805679849.18550551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805679849.18550551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3356999.3716062731</v>
      </c>
      <c r="L2914" s="444">
        <f t="shared" ca="1" si="157"/>
        <v>809036848.55711174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809036848.55711174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3370986.8689879654</v>
      </c>
      <c r="L2915" s="444">
        <f t="shared" ca="1" si="157"/>
        <v>812407835.42609966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812407835.42609966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3385032.6476087486</v>
      </c>
      <c r="L2916" s="444">
        <f t="shared" ca="1" si="157"/>
        <v>815792868.07370842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815792868.07370842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3399136.9503071182</v>
      </c>
      <c r="L2917" s="444">
        <f t="shared" ca="1" si="157"/>
        <v>819192005.02401555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819192005.02401555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3413300.020933398</v>
      </c>
      <c r="L2918" s="444">
        <f t="shared" ca="1" si="157"/>
        <v>822605305.04494894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822605305.04494894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3427522.1043539536</v>
      </c>
      <c r="L2919" s="444">
        <f t="shared" ca="1" si="157"/>
        <v>826032827.14930284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826032827.14930284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3441803.4464554284</v>
      </c>
      <c r="L2920" s="444">
        <f t="shared" ca="1" si="157"/>
        <v>829474630.59575832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829474630.59575832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3456144.2941489927</v>
      </c>
      <c r="L2921" s="444">
        <f t="shared" ca="1" si="157"/>
        <v>832930774.88990736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832930774.88990736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3470544.8953746138</v>
      </c>
      <c r="L2922" s="444">
        <f t="shared" ca="1" si="157"/>
        <v>836401319.78528202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836401319.78528202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3485005.4991053413</v>
      </c>
      <c r="L2923" s="444">
        <f t="shared" ca="1" si="157"/>
        <v>839886325.28438735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839886325.28438735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3499526.3553516138</v>
      </c>
      <c r="L2924" s="444">
        <f t="shared" ca="1" si="157"/>
        <v>843385851.63973892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843385851.63973892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3514107.7151655788</v>
      </c>
      <c r="L2925" s="444">
        <f t="shared" ca="1" si="157"/>
        <v>846899959.35490453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846899959.35490453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3528749.830645435</v>
      </c>
      <c r="L2926" s="444">
        <f t="shared" ca="1" si="157"/>
        <v>850428709.18554997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850428709.18554997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3543452.9549397915</v>
      </c>
      <c r="L2927" s="444">
        <f t="shared" ca="1" si="157"/>
        <v>853972162.14048982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853972162.14048982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3558217.3422520407</v>
      </c>
      <c r="L2928" s="444">
        <f t="shared" ca="1" si="157"/>
        <v>857530379.48274183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857530379.48274183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3573043.2478447575</v>
      </c>
      <c r="L2929" s="444">
        <f t="shared" ca="1" si="157"/>
        <v>861103422.73058665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861103422.73058665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3587930.928044111</v>
      </c>
      <c r="L2930" s="444">
        <f t="shared" ca="1" si="157"/>
        <v>864691353.65863073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864691353.65863073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3602880.6402442944</v>
      </c>
      <c r="L2931" s="444">
        <f t="shared" ca="1" si="157"/>
        <v>868294234.29887497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868294234.29887497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3617892.6429119785</v>
      </c>
      <c r="L2932" s="444">
        <f t="shared" ca="1" si="157"/>
        <v>871912126.941787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871912126.941787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3632967.1955907792</v>
      </c>
      <c r="L2933" s="444">
        <f t="shared" ca="1" si="157"/>
        <v>875545094.13737774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875545094.13737774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3648104.5589057407</v>
      </c>
      <c r="L2934" s="444">
        <f t="shared" ca="1" si="157"/>
        <v>879193198.69628346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879193198.69628346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3663304.9945678478</v>
      </c>
      <c r="L2935" s="444">
        <f t="shared" ca="1" si="157"/>
        <v>882856503.69085133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882856503.69085133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3678568.7653785474</v>
      </c>
      <c r="L2936" s="444">
        <f t="shared" ca="1" si="157"/>
        <v>886535072.45622993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886535072.45622993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3693896.1352342907</v>
      </c>
      <c r="L2937" s="444">
        <f t="shared" ca="1" si="157"/>
        <v>890228968.59146416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890228968.59146416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3709287.3691310999</v>
      </c>
      <c r="L2938" s="444">
        <f t="shared" ca="1" si="157"/>
        <v>893938255.96059525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893938255.96059525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3724742.7331691463</v>
      </c>
      <c r="L2939" s="444">
        <f t="shared" ca="1" si="157"/>
        <v>897662998.69376445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897662998.69376445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3740262.4945573518</v>
      </c>
      <c r="L2940" s="444">
        <f t="shared" ca="1" si="157"/>
        <v>901403261.18832183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901403261.18832183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3755846.9216180076</v>
      </c>
      <c r="L2941" s="444">
        <f t="shared" ca="1" si="157"/>
        <v>905159108.10993981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905159108.10993981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3771496.2837914159</v>
      </c>
      <c r="L2942" s="444">
        <f t="shared" ca="1" si="157"/>
        <v>908930604.39373124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908930604.39373124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3787210.8516405462</v>
      </c>
      <c r="L2943" s="444">
        <f t="shared" ca="1" si="157"/>
        <v>912717815.24537182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912717815.24537182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3802990.8968557161</v>
      </c>
      <c r="L2944" s="444">
        <f t="shared" ca="1" si="157"/>
        <v>916520806.14222753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916520806.14222753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3818836.6922592819</v>
      </c>
      <c r="L2945" s="444">
        <f t="shared" ca="1" si="157"/>
        <v>920339642.83448684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920339642.83448684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3834748.5118103619</v>
      </c>
      <c r="L2946" s="444">
        <f t="shared" ca="1" si="157"/>
        <v>924174391.34629714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924174391.34629714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3850726.6306095715</v>
      </c>
      <c r="L2947" s="444">
        <f t="shared" ca="1" si="157"/>
        <v>928025117.97690666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928025117.97690666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3866771.3249037778</v>
      </c>
      <c r="L2948" s="444">
        <f t="shared" ca="1" si="157"/>
        <v>931891889.30181038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931891889.30181038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3882882.8720908766</v>
      </c>
      <c r="L2949" s="444">
        <f t="shared" ca="1" si="157"/>
        <v>935774772.17390132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935774772.17390132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3899061.5507245893</v>
      </c>
      <c r="L2950" s="444">
        <f t="shared" ca="1" si="157"/>
        <v>939673833.72462595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939673833.72462595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3915307.6405192749</v>
      </c>
      <c r="L2951" s="444">
        <f t="shared" ca="1" si="157"/>
        <v>943589141.36514521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943589141.36514521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3931621.4223547718</v>
      </c>
      <c r="L2952" s="444">
        <f t="shared" ca="1" si="157"/>
        <v>947520762.78750002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947520762.78750002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3948003.1782812495</v>
      </c>
      <c r="L2953" s="444">
        <f t="shared" ca="1" si="157"/>
        <v>951468765.96578133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951468765.96578133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3964453.1915240884</v>
      </c>
      <c r="L2954" s="444">
        <f t="shared" ca="1" si="157"/>
        <v>955433219.15730548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955433219.15730548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3980971.7464887728</v>
      </c>
      <c r="L2955" s="444">
        <f t="shared" ca="1" si="157"/>
        <v>959414190.90379429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959414190.90379429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3997559.1287658098</v>
      </c>
      <c r="L2956" s="444">
        <f t="shared" ca="1" si="157"/>
        <v>963411750.03256011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963411750.03256011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4014215.6251356672</v>
      </c>
      <c r="L2957" s="444">
        <f t="shared" ca="1" si="157"/>
        <v>967425965.65769577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967425965.65769577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4030941.5235737325</v>
      </c>
      <c r="L2958" s="444">
        <f t="shared" ca="1" si="157"/>
        <v>971456907.18126953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971456907.18126953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4047737.1132552898</v>
      </c>
      <c r="L2959" s="444">
        <f t="shared" ca="1" si="157"/>
        <v>975504644.29452479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975504644.29452479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4064602.6845605201</v>
      </c>
      <c r="L2960" s="444">
        <f t="shared" ca="1" si="157"/>
        <v>979569246.97908533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979569246.97908533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4081538.5290795225</v>
      </c>
      <c r="L2961" s="444">
        <f t="shared" ca="1" si="157"/>
        <v>983650785.50816488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983650785.50816488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4098544.939617353</v>
      </c>
      <c r="L2962" s="444">
        <f t="shared" ca="1" si="157"/>
        <v>987749330.44778228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987749330.44778228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4115622.210199093</v>
      </c>
      <c r="L2963" s="444">
        <f t="shared" ca="1" si="157"/>
        <v>991864952.6579814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991864952.6579814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4132770.636074922</v>
      </c>
      <c r="L2964" s="444">
        <f t="shared" ca="1" si="157"/>
        <v>995997723.2940563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995997723.2940563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4149990.5137252347</v>
      </c>
      <c r="L2965" s="444">
        <f t="shared" ca="1" si="157"/>
        <v>1000147713.8077816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1000147713.8077816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4167282.1408657567</v>
      </c>
      <c r="L2966" s="444">
        <f t="shared" ca="1" si="157"/>
        <v>1004314995.9486474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1004314995.9486474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4184645.8164526974</v>
      </c>
      <c r="L2967" s="444">
        <f t="shared" ca="1" si="157"/>
        <v>1008499641.7651001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1008499641.7651001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4202081.8406879175</v>
      </c>
      <c r="L2968" s="444">
        <f t="shared" ca="1" si="157"/>
        <v>1012701723.605788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1012701723.605788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4219590.5150241163</v>
      </c>
      <c r="L2969" s="444">
        <f t="shared" ca="1" si="157"/>
        <v>1016921314.1208121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1016921314.1208121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4237172.1421700502</v>
      </c>
      <c r="L2970" s="444">
        <f t="shared" ca="1" si="157"/>
        <v>1021158486.2629821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1021158486.2629821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4254827.0260957591</v>
      </c>
      <c r="L2971" s="444">
        <f t="shared" ca="1" si="157"/>
        <v>1025413313.2890779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1025413313.2890779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4272555.4720378248</v>
      </c>
      <c r="L2972" s="444">
        <f t="shared" ca="1" si="157"/>
        <v>1029685868.7611157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1029685868.7611157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4290357.7865046486</v>
      </c>
      <c r="L2973" s="444">
        <f t="shared" ca="1" si="157"/>
        <v>1033976226.5476203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1033976226.5476203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4308234.2772817509</v>
      </c>
      <c r="L2974" s="444">
        <f t="shared" ca="1" si="157"/>
        <v>1038284460.8249021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1038284460.8249021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4326185.2534370916</v>
      </c>
      <c r="L2975" s="444">
        <f t="shared" ca="1" si="157"/>
        <v>1042610646.0783391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1042610646.0783391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4344211.0253264131</v>
      </c>
      <c r="L2976" s="444">
        <f t="shared" ca="1" si="157"/>
        <v>1046954857.1036655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1046954857.1036655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4362311.9045986058</v>
      </c>
      <c r="L2977" s="444">
        <f t="shared" ca="1" si="157"/>
        <v>1051317169.0082641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1051317169.0082641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4380488.2042010995</v>
      </c>
      <c r="L2978" s="444">
        <f t="shared" ca="1" si="157"/>
        <v>1055697657.2124652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1055697657.2124652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4398740.2383852713</v>
      </c>
      <c r="L2979" s="444">
        <f t="shared" ca="1" si="157"/>
        <v>1060096397.4508505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1060096397.4508505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4417068.3227118766</v>
      </c>
      <c r="L2980" s="444">
        <f t="shared" ca="1" si="157"/>
        <v>1064513465.7735623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1064513465.7735623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4435472.7740565091</v>
      </c>
      <c r="L2981" s="444">
        <f t="shared" ca="1" si="157"/>
        <v>1068948938.5476189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1068948938.5476189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4453953.9106150782</v>
      </c>
      <c r="L2982" s="444">
        <f t="shared" ca="1" si="157"/>
        <v>1073402892.458234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1073402892.458234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4472512.0519093079</v>
      </c>
      <c r="L2983" s="444">
        <f t="shared" ca="1" si="157"/>
        <v>1077875404.5101433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1077875404.5101433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4491147.5187922632</v>
      </c>
      <c r="L2984" s="444">
        <f t="shared" ca="1" si="157"/>
        <v>1082366552.0289354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1082366552.0289354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4509860.6334538972</v>
      </c>
      <c r="L2985" s="444">
        <f t="shared" ca="1" si="157"/>
        <v>1086876412.6623893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1086876412.6623893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4528651.7194266217</v>
      </c>
      <c r="L2986" s="444">
        <f t="shared" ca="1" si="157"/>
        <v>1091405064.3818159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1091405064.3818159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4547521.1015908998</v>
      </c>
      <c r="L2987" s="444">
        <f t="shared" ca="1" si="157"/>
        <v>1095952585.4834068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1095952585.4834068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4566469.1061808616</v>
      </c>
      <c r="L2988" s="444">
        <f t="shared" ca="1" si="157"/>
        <v>1100519054.5895877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1100519054.5895877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4585496.0607899483</v>
      </c>
      <c r="L2989" s="444">
        <f t="shared" ca="1" si="157"/>
        <v>1105104550.6503778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1105104550.6503778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4604602.2943765735</v>
      </c>
      <c r="L2990" s="444">
        <f t="shared" ca="1" si="157"/>
        <v>1109709152.9447544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1109709152.9447544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4623788.1372698098</v>
      </c>
      <c r="L2991" s="444">
        <f t="shared" ca="1" si="157"/>
        <v>1114332941.0820241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1114332941.0820241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4643053.9211750999</v>
      </c>
      <c r="L2992" s="444">
        <f t="shared" ca="1" si="157"/>
        <v>1118975995.0031991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1118975995.0031991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4662399.9791799961</v>
      </c>
      <c r="L2993" s="444">
        <f t="shared" ca="1" si="157"/>
        <v>1123638394.9823792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1123638394.9823792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4681826.6457599131</v>
      </c>
      <c r="L2994" s="444">
        <f t="shared" ca="1" si="157"/>
        <v>1128320221.628139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1128320221.628139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4701334.2567839129</v>
      </c>
      <c r="L2995" s="444">
        <f t="shared" ca="1" si="157"/>
        <v>1133021555.884923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1133021555.884923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4720923.1495205127</v>
      </c>
      <c r="L2996" s="444">
        <f t="shared" ca="1" si="157"/>
        <v>1137742479.0344434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1137742479.0344434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4740593.6626435136</v>
      </c>
      <c r="L2997" s="444">
        <f t="shared" ca="1" si="157"/>
        <v>1142483072.6970868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1142483072.6970868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4760346.1362378616</v>
      </c>
      <c r="L2998" s="444">
        <f t="shared" ca="1" si="157"/>
        <v>1147243418.8333247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1147243418.8333247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4780180.9118055198</v>
      </c>
      <c r="L2999" s="444">
        <f t="shared" ca="1" si="157"/>
        <v>1152023599.7451303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1152023599.7451303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4800098.3322713766</v>
      </c>
      <c r="L3000" s="444">
        <f t="shared" ca="1" si="157"/>
        <v>1156823698.0774016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1156823698.0774016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4820098.741989173</v>
      </c>
      <c r="L3001" s="444">
        <f t="shared" ca="1" si="157"/>
        <v>1161643796.8193908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1161643796.8193908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4840182.4867474614</v>
      </c>
      <c r="L3002" s="444">
        <f t="shared" ca="1" si="157"/>
        <v>1166483979.3061383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1166483979.3061383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4860349.9137755763</v>
      </c>
      <c r="L3003" s="444">
        <f t="shared" ca="1" si="157"/>
        <v>1171344329.219914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1171344329.219914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4880601.3717496414</v>
      </c>
      <c r="L3004" s="444">
        <f t="shared" ca="1" si="157"/>
        <v>1176224930.5916636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1176224930.5916636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4900937.2107985979</v>
      </c>
      <c r="L3005" s="444">
        <f t="shared" ca="1" si="157"/>
        <v>1181125867.8024621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1181125867.8024621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4921357.7825102583</v>
      </c>
      <c r="L3006" s="444">
        <f t="shared" ca="1" si="157"/>
        <v>1186047225.5849724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1186047225.5849724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4941863.4399373848</v>
      </c>
      <c r="L3007" s="444">
        <f t="shared" ca="1" si="157"/>
        <v>1190989089.0249097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1190989089.0249097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4962454.5376037909</v>
      </c>
      <c r="L3008" s="444">
        <f t="shared" ca="1" si="157"/>
        <v>1195951543.5625136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1195951543.5625136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4983131.4315104736</v>
      </c>
      <c r="L3009" s="444">
        <f t="shared" ca="1" si="157"/>
        <v>1200934674.994024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1200934674.994024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5003894.4791417671</v>
      </c>
      <c r="L3010" s="444">
        <f t="shared" ca="1" si="157"/>
        <v>1205938569.4731658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1205938569.4731658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5024744.0394715238</v>
      </c>
      <c r="L3011" s="444">
        <f t="shared" ca="1" si="157"/>
        <v>1210963313.5126374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1210963313.5126374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5045680.4729693225</v>
      </c>
      <c r="L3012" s="444">
        <f t="shared" ca="1" si="157"/>
        <v>1216008993.9856067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1216008993.9856067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5066704.1416066941</v>
      </c>
      <c r="L3013" s="444">
        <f t="shared" ca="1" si="157"/>
        <v>1221075698.1272135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1221075698.1272135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5087815.4088633899</v>
      </c>
      <c r="L3014" s="444">
        <f t="shared" ca="1" si="157"/>
        <v>1226163513.5360768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1226163513.5360768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5109014.6397336535</v>
      </c>
      <c r="L3015" s="444">
        <f t="shared" ca="1" si="157"/>
        <v>1231272528.1758103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1231272528.1758103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5130302.2007325431</v>
      </c>
      <c r="L3016" s="444">
        <f t="shared" ca="1" si="157"/>
        <v>1236402830.3765428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1236402830.3765428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5151678.4599022614</v>
      </c>
      <c r="L3017" s="444">
        <f t="shared" ca="1" si="157"/>
        <v>1241554508.8364451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1241554508.8364451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5173143.7868185211</v>
      </c>
      <c r="L3018" s="444">
        <f t="shared" ca="1" si="157"/>
        <v>1246727652.6232636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1246727652.6232636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5194698.5525969313</v>
      </c>
      <c r="L3019" s="444">
        <f t="shared" ca="1" si="157"/>
        <v>1251922351.1758606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1251922351.1758606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5216343.1298994189</v>
      </c>
      <c r="L3020" s="444">
        <f t="shared" ca="1" si="157"/>
        <v>1257138694.3057601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1257138694.3057601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5238077.8929406675</v>
      </c>
      <c r="L3021" s="444">
        <f t="shared" ca="1" si="157"/>
        <v>1262376772.1987009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1262376772.1987009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5259903.2174945874</v>
      </c>
      <c r="L3022" s="444">
        <f t="shared" ca="1" si="157"/>
        <v>1267636675.4161954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1267636675.4161954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5281819.4809008138</v>
      </c>
      <c r="L3023" s="444">
        <f t="shared" ca="1" si="157"/>
        <v>1272918494.8970962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1272918494.8970962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5303827.062071234</v>
      </c>
      <c r="L3024" s="444">
        <f t="shared" ca="1" si="157"/>
        <v>1278222321.9591675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1278222321.9591675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5325926.3414965309</v>
      </c>
      <c r="L3025" s="444">
        <f t="shared" ca="1" si="157"/>
        <v>1283548248.3006639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1283548248.3006639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5348117.701252766</v>
      </c>
      <c r="L3026" s="444">
        <f t="shared" ca="1" si="157"/>
        <v>1288896366.0019166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1288896366.0019166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5370401.5250079855</v>
      </c>
      <c r="L3027" s="444">
        <f t="shared" ca="1" si="157"/>
        <v>1294266767.5269246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1294266767.5269246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5392778.1980288522</v>
      </c>
      <c r="L3028" s="444">
        <f t="shared" ca="1" si="157"/>
        <v>1299659545.7249534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1299659545.7249534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5415248.1071873056</v>
      </c>
      <c r="L3029" s="444">
        <f t="shared" ca="1" si="157"/>
        <v>1305074793.8321407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1305074793.8321407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5437811.6409672527</v>
      </c>
      <c r="L3030" s="444">
        <f t="shared" ca="1" si="157"/>
        <v>1310512605.4731081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1310512605.4731081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5460469.1894712839</v>
      </c>
      <c r="L3031" s="444">
        <f t="shared" ca="1" si="157"/>
        <v>1315973074.6625793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1315973074.6625793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5483221.1444274141</v>
      </c>
      <c r="L3032" s="444">
        <f t="shared" ca="1" si="157"/>
        <v>1321456295.8070066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1321456295.8070066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5506067.8991958611</v>
      </c>
      <c r="L3033" s="444">
        <f t="shared" ca="1" si="157"/>
        <v>1326962363.7062025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1326962363.7062025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5529009.8487758441</v>
      </c>
      <c r="L3034" s="444">
        <f t="shared" ca="1" si="157"/>
        <v>1332491373.5549784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1332491373.5549784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5552047.3898124099</v>
      </c>
      <c r="L3035" s="444">
        <f t="shared" ca="1" si="157"/>
        <v>1338043420.9447908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1338043420.9447908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5575180.9206032949</v>
      </c>
      <c r="L3036" s="444">
        <f t="shared" ca="1" si="157"/>
        <v>1343618601.8653941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1343618601.8653941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5598410.8411058085</v>
      </c>
      <c r="L3037" s="444">
        <f t="shared" ca="1" si="157"/>
        <v>1349217012.7064998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1349217012.7064998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5621737.5529437494</v>
      </c>
      <c r="L3038" s="444">
        <f t="shared" ca="1" si="157"/>
        <v>1354838750.2594435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1354838750.2594435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5645161.459414348</v>
      </c>
      <c r="L3039" s="444">
        <f t="shared" ca="1" si="157"/>
        <v>1360483911.7188578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1360483911.7188578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5668682.9654952409</v>
      </c>
      <c r="L3040" s="444">
        <f t="shared" ca="1" si="157"/>
        <v>1366152594.6843531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1366152594.6843531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5692302.4778514709</v>
      </c>
      <c r="L3041" s="444">
        <f t="shared" ca="1" si="157"/>
        <v>1371844897.1622045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1371844897.1622045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5716020.4048425183</v>
      </c>
      <c r="L3042" s="444">
        <f t="shared" ca="1" si="157"/>
        <v>1377560917.5670471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1377560917.5670471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5739837.1565293632</v>
      </c>
      <c r="L3043" s="444">
        <f t="shared" ca="1" si="157"/>
        <v>1383300754.7235765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1383300754.7235765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5763753.1446815692</v>
      </c>
      <c r="L3044" s="444">
        <f t="shared" ca="1" si="157"/>
        <v>1389064507.868258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1389064507.868258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5787768.782784408</v>
      </c>
      <c r="L3045" s="444">
        <f t="shared" ca="1" si="157"/>
        <v>1394852276.6510425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1394852276.6510425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5811884.4860460106</v>
      </c>
      <c r="L3046" s="444">
        <f t="shared" ca="1" si="157"/>
        <v>1400664161.1370885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1400664161.1370885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5836100.6714045359</v>
      </c>
      <c r="L3047" s="444">
        <f t="shared" ca="1" si="157"/>
        <v>1406500261.8084931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1406500261.8084931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5860417.7575353878</v>
      </c>
      <c r="L3048" s="444">
        <f t="shared" ca="1" si="157"/>
        <v>1412360679.5660286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1412360679.5660286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5884836.164858452</v>
      </c>
      <c r="L3049" s="444">
        <f t="shared" ca="1" si="157"/>
        <v>1418245515.7308869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1418245515.7308869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5909356.3155453624</v>
      </c>
      <c r="L3050" s="444">
        <f t="shared" ca="1" si="157"/>
        <v>1424154872.0464323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1424154872.0464323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5933978.6335268011</v>
      </c>
      <c r="L3051" s="444">
        <f t="shared" ca="1" si="157"/>
        <v>1430088850.6799591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1430088850.6799591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5958703.5444998294</v>
      </c>
      <c r="L3052" s="444">
        <f t="shared" ca="1" si="157"/>
        <v>1436047554.2244589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1436047554.2244589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5983531.4759352459</v>
      </c>
      <c r="L3053" s="444">
        <f t="shared" ca="1" si="157"/>
        <v>1442031085.7003942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1442031085.7003942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6008462.8570849756</v>
      </c>
      <c r="L3054" s="444">
        <f t="shared" ca="1" si="157"/>
        <v>1448039548.5574791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1448039548.5574791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6033498.1189894965</v>
      </c>
      <c r="L3055" s="444">
        <f t="shared" ca="1" si="157"/>
        <v>1454073046.6764686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1454073046.6764686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6058637.6944852863</v>
      </c>
      <c r="L3056" s="444">
        <f t="shared" ca="1" si="157"/>
        <v>1460131684.3709538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1460131684.3709538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6083882.0182123072</v>
      </c>
      <c r="L3057" s="444">
        <f t="shared" ca="1" si="157"/>
        <v>1466215566.3891661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1466215566.3891661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6109231.5266215252</v>
      </c>
      <c r="L3058" s="444">
        <f t="shared" ca="1" si="157"/>
        <v>1472324797.9157877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1472324797.9157877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6134686.657982449</v>
      </c>
      <c r="L3059" s="444">
        <f t="shared" ca="1" si="157"/>
        <v>1478459484.57377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1478459484.57377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6160247.8523907084</v>
      </c>
      <c r="L3060" s="444">
        <f t="shared" ca="1" si="157"/>
        <v>1484619732.4261608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1484619732.4261608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6185915.5517756697</v>
      </c>
      <c r="L3061" s="444">
        <f t="shared" ca="1" si="157"/>
        <v>1490805647.9779365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1490805647.9779365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6211690.1999080684</v>
      </c>
      <c r="L3062" s="444">
        <f t="shared" ca="1" si="157"/>
        <v>1497017338.1778445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1497017338.1778445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6237572.2424076851</v>
      </c>
      <c r="L3063" s="444">
        <f t="shared" ca="1" si="157"/>
        <v>1503254910.4202523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1503254910.4202523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6263562.1267510513</v>
      </c>
      <c r="L3064" s="444">
        <f t="shared" ca="1" si="157"/>
        <v>1509518472.5470033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1509518472.5470033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6289660.3022791799</v>
      </c>
      <c r="L3065" s="444">
        <f t="shared" ca="1" si="157"/>
        <v>1515808132.8492825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1515808132.8492825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6315867.2202053433</v>
      </c>
      <c r="L3066" s="444">
        <f t="shared" ca="1" si="157"/>
        <v>1522124000.0694878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1522124000.0694878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6342183.3336228654</v>
      </c>
      <c r="L3067" s="444">
        <f t="shared" ca="1" si="157"/>
        <v>1528466183.4031107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1528466183.4031107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6368609.0975129614</v>
      </c>
      <c r="L3068" s="444">
        <f t="shared" ref="L3068:L3322" ca="1" si="162">I3068-J3068+K3068</f>
        <v>1534834792.5006237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1534834792.5006237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6395144.9687525984</v>
      </c>
      <c r="L3069" s="444">
        <f t="shared" ca="1" si="162"/>
        <v>1541229937.4693763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1541229937.4693763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6421791.4061224014</v>
      </c>
      <c r="L3070" s="444">
        <f t="shared" ca="1" si="162"/>
        <v>1547651728.8754988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1547651728.8754988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6448548.8703145785</v>
      </c>
      <c r="L3071" s="444">
        <f t="shared" ca="1" si="162"/>
        <v>1554100277.7458134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1554100277.7458134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6475417.823940889</v>
      </c>
      <c r="L3072" s="444">
        <f t="shared" ca="1" si="162"/>
        <v>1560575695.5697544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1560575695.5697544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6502398.7315406427</v>
      </c>
      <c r="L3073" s="444">
        <f t="shared" ca="1" si="162"/>
        <v>1567078094.301295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1567078094.301295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6529492.0595887294</v>
      </c>
      <c r="L3074" s="444">
        <f t="shared" ca="1" si="162"/>
        <v>1573607586.3608837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1573607586.3608837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6556698.2765036821</v>
      </c>
      <c r="L3075" s="444">
        <f t="shared" ca="1" si="162"/>
        <v>1580164284.6373873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1580164284.6373873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6584017.8526557805</v>
      </c>
      <c r="L3076" s="444">
        <f t="shared" ca="1" si="162"/>
        <v>1586748302.4900432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1586748302.4900432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6611451.2603751794</v>
      </c>
      <c r="L3077" s="444">
        <f t="shared" ca="1" si="162"/>
        <v>1593359753.7504184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1593359753.7504184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6638998.9739600765</v>
      </c>
      <c r="L3078" s="444">
        <f t="shared" ca="1" si="162"/>
        <v>1599998752.7243786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1599998752.7243786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6666661.469684911</v>
      </c>
      <c r="L3079" s="444">
        <f t="shared" ca="1" si="162"/>
        <v>1606665414.1940634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1606665414.1940634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6694439.2258085972</v>
      </c>
      <c r="L3080" s="444">
        <f t="shared" ca="1" si="162"/>
        <v>1613359853.419872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1613359853.419872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6722332.7225828003</v>
      </c>
      <c r="L3081" s="444">
        <f t="shared" ca="1" si="162"/>
        <v>1620082186.1424549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1620082186.1424549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6750342.4422602281</v>
      </c>
      <c r="L3082" s="444">
        <f t="shared" ca="1" si="162"/>
        <v>1626832528.5847151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1626832528.5847151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6778468.86910298</v>
      </c>
      <c r="L3083" s="444">
        <f t="shared" ca="1" si="162"/>
        <v>1633610997.4538181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1633610997.4538181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6806712.4893909087</v>
      </c>
      <c r="L3084" s="444">
        <f t="shared" ca="1" si="162"/>
        <v>1640417709.9432089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1640417709.9432089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6835073.7914300375</v>
      </c>
      <c r="L3085" s="444">
        <f t="shared" ca="1" si="162"/>
        <v>1647252783.7346389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1647252783.7346389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6863553.2655609958</v>
      </c>
      <c r="L3086" s="444">
        <f t="shared" ca="1" si="162"/>
        <v>1654116337.0002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1654116337.0002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6892151.4041675003</v>
      </c>
      <c r="L3087" s="444">
        <f t="shared" ca="1" si="162"/>
        <v>1661008488.4043674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1661008488.4043674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6920868.7016848642</v>
      </c>
      <c r="L3088" s="444">
        <f t="shared" ca="1" si="162"/>
        <v>1667929357.1060524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1667929357.1060524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6949705.6546085514</v>
      </c>
      <c r="L3089" s="444">
        <f t="shared" ca="1" si="162"/>
        <v>1674879062.7606609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1674879062.7606609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6978662.7615027539</v>
      </c>
      <c r="L3090" s="444">
        <f t="shared" ca="1" si="162"/>
        <v>1681857725.5221636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1681857725.5221636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7007740.5230090152</v>
      </c>
      <c r="L3091" s="444">
        <f t="shared" ca="1" si="162"/>
        <v>1688865466.0451727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1688865466.0451727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7036939.4418548848</v>
      </c>
      <c r="L3092" s="444">
        <f t="shared" ca="1" si="162"/>
        <v>1695902405.4870276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1695902405.4870276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7066260.0228626151</v>
      </c>
      <c r="L3093" s="444">
        <f t="shared" ca="1" si="162"/>
        <v>1702968665.5098903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1702968665.5098903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7095702.7729578763</v>
      </c>
      <c r="L3094" s="444">
        <f t="shared" ca="1" si="162"/>
        <v>1710064368.2828481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1710064368.2828481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7125268.201178534</v>
      </c>
      <c r="L3095" s="444">
        <f t="shared" ca="1" si="162"/>
        <v>1717189636.4840267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1717189636.4840267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7154956.8186834436</v>
      </c>
      <c r="L3096" s="444">
        <f t="shared" ca="1" si="162"/>
        <v>1724344593.3027101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1724344593.3027101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7184769.1387612922</v>
      </c>
      <c r="L3097" s="444">
        <f t="shared" ca="1" si="162"/>
        <v>1731529362.4414713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1731529362.4414713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7214705.6768394634</v>
      </c>
      <c r="L3098" s="444">
        <f t="shared" ca="1" si="162"/>
        <v>1738744068.1183107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1738744068.1183107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7244766.9504929613</v>
      </c>
      <c r="L3099" s="444">
        <f t="shared" ca="1" si="162"/>
        <v>1745988835.0688035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1745988835.0688035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7274953.4794533476</v>
      </c>
      <c r="L3100" s="444">
        <f t="shared" ca="1" si="162"/>
        <v>1753263788.5482569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1753263788.5482569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7305265.7856177371</v>
      </c>
      <c r="L3101" s="444">
        <f t="shared" ca="1" si="162"/>
        <v>1760569054.3338747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1760569054.3338747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7335704.3930578111</v>
      </c>
      <c r="L3102" s="444">
        <f t="shared" ca="1" si="162"/>
        <v>1767904758.7269325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1767904758.7269325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7366269.8280288856</v>
      </c>
      <c r="L3103" s="444">
        <f t="shared" ca="1" si="162"/>
        <v>1775271028.5549614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1775271028.5549614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7396962.6189790061</v>
      </c>
      <c r="L3104" s="444">
        <f t="shared" ca="1" si="162"/>
        <v>1782667991.1739404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1782667991.1739404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7427783.2965580849</v>
      </c>
      <c r="L3105" s="444">
        <f t="shared" ca="1" si="162"/>
        <v>1790095774.4704986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1790095774.4704986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7458732.3936270773</v>
      </c>
      <c r="L3106" s="444">
        <f t="shared" ca="1" si="162"/>
        <v>1797554506.8641257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1797554506.8641257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7489810.4452671912</v>
      </c>
      <c r="L3107" s="444">
        <f t="shared" ca="1" si="162"/>
        <v>1805044317.3093929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1805044317.3093929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7521017.9887891375</v>
      </c>
      <c r="L3108" s="444">
        <f t="shared" ca="1" si="162"/>
        <v>1812565335.298182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1812565335.298182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7552355.5637424253</v>
      </c>
      <c r="L3109" s="444">
        <f t="shared" ca="1" si="162"/>
        <v>1820117690.8619244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1820117690.8619244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7583823.7119246852</v>
      </c>
      <c r="L3110" s="444">
        <f t="shared" ca="1" si="162"/>
        <v>1827701514.5738492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1827701514.5738492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7615422.9773910381</v>
      </c>
      <c r="L3111" s="444">
        <f t="shared" ca="1" si="162"/>
        <v>1835316937.5512402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1835316937.5512402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7647153.906463501</v>
      </c>
      <c r="L3112" s="444">
        <f t="shared" ca="1" si="162"/>
        <v>1842964091.4577036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1842964091.4577036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7679017.0477404315</v>
      </c>
      <c r="L3113" s="444">
        <f t="shared" ca="1" si="162"/>
        <v>1850643108.505444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1850643108.505444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7711012.9521060167</v>
      </c>
      <c r="L3114" s="444">
        <f t="shared" ca="1" si="162"/>
        <v>1858354121.45755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1858354121.45755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7743142.1727397908</v>
      </c>
      <c r="L3115" s="444">
        <f t="shared" ca="1" si="162"/>
        <v>1866097263.6302898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1866097263.6302898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7775405.265126206</v>
      </c>
      <c r="L3116" s="444">
        <f t="shared" ca="1" si="162"/>
        <v>1873872668.895416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1873872668.895416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7807802.7870642329</v>
      </c>
      <c r="L3117" s="444">
        <f t="shared" ca="1" si="162"/>
        <v>1881680471.6824803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1881680471.6824803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7840335.2986770011</v>
      </c>
      <c r="L3118" s="444">
        <f t="shared" ca="1" si="162"/>
        <v>1889520806.9811573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1889520806.9811573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7873003.3624214884</v>
      </c>
      <c r="L3119" s="444">
        <f t="shared" ca="1" si="162"/>
        <v>1897393810.3435788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1897393810.3435788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7905807.5430982457</v>
      </c>
      <c r="L3120" s="444">
        <f t="shared" ca="1" si="162"/>
        <v>1905299617.886677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1905299617.886677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7938748.4078611555</v>
      </c>
      <c r="L3121" s="444">
        <f t="shared" ca="1" si="162"/>
        <v>1913238366.2945383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1913238366.2945383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7971826.5262272423</v>
      </c>
      <c r="L3122" s="444">
        <f t="shared" ca="1" si="162"/>
        <v>1921210192.8207655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1921210192.8207655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8005042.4700865224</v>
      </c>
      <c r="L3123" s="444">
        <f t="shared" ca="1" si="162"/>
        <v>1929215235.2908521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1929215235.2908521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8038396.8137118826</v>
      </c>
      <c r="L3124" s="444">
        <f t="shared" ca="1" si="162"/>
        <v>1937253632.104564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1937253632.104564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8071890.1337690176</v>
      </c>
      <c r="L3125" s="444">
        <f t="shared" ca="1" si="162"/>
        <v>1945325522.238333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1945325522.238333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8105523.0093263872</v>
      </c>
      <c r="L3126" s="444">
        <f t="shared" ca="1" si="162"/>
        <v>1953431045.2476594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1953431045.2476594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8139296.0218652477</v>
      </c>
      <c r="L3127" s="444">
        <f t="shared" ca="1" si="162"/>
        <v>1961570341.2695246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1961570341.2695246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8173209.7552896859</v>
      </c>
      <c r="L3128" s="444">
        <f t="shared" ca="1" si="162"/>
        <v>1969743551.0248144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1969743551.0248144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8207264.795936726</v>
      </c>
      <c r="L3129" s="444">
        <f t="shared" ca="1" si="162"/>
        <v>1977950815.8207512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1977950815.8207512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8241461.732586463</v>
      </c>
      <c r="L3130" s="444">
        <f t="shared" ca="1" si="162"/>
        <v>1986192277.5533376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1986192277.5533376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8275801.1564722387</v>
      </c>
      <c r="L3131" s="444">
        <f t="shared" ca="1" si="162"/>
        <v>1994468078.7098098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1994468078.7098098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8310283.6612908738</v>
      </c>
      <c r="L3132" s="444">
        <f t="shared" ca="1" si="162"/>
        <v>2002778362.3711007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2002778362.3711007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8344909.8432129193</v>
      </c>
      <c r="L3133" s="444">
        <f t="shared" ca="1" si="162"/>
        <v>2011123272.2143135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2011123272.2143135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8379680.3008929743</v>
      </c>
      <c r="L3134" s="444">
        <f t="shared" ca="1" si="162"/>
        <v>2019502952.5152066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2019502952.5152066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8414595.6354800276</v>
      </c>
      <c r="L3135" s="444">
        <f t="shared" ca="1" si="162"/>
        <v>2027917548.1506865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2027917548.1506865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8449656.4506278597</v>
      </c>
      <c r="L3136" s="444">
        <f t="shared" ca="1" si="162"/>
        <v>2036367204.6013143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2036367204.6013143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8484863.3525054753</v>
      </c>
      <c r="L3137" s="444">
        <f t="shared" ca="1" si="162"/>
        <v>2044852067.9538198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2044852067.9538198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8520216.9498075824</v>
      </c>
      <c r="L3138" s="444">
        <f t="shared" ca="1" si="162"/>
        <v>2053372284.9036274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2053372284.9036274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8555717.8537651133</v>
      </c>
      <c r="L3139" s="444">
        <f t="shared" ca="1" si="162"/>
        <v>2061928002.7573924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2061928002.7573924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8591366.6781558022</v>
      </c>
      <c r="L3140" s="444">
        <f t="shared" ca="1" si="162"/>
        <v>2070519369.4355483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2070519369.4355483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8627164.0393147841</v>
      </c>
      <c r="L3141" s="444">
        <f t="shared" ca="1" si="162"/>
        <v>2079146533.4748631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2079146533.4748631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8663110.556145262</v>
      </c>
      <c r="L3142" s="444">
        <f t="shared" ca="1" si="162"/>
        <v>2087809644.0310082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2087809644.0310082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8699206.8501292001</v>
      </c>
      <c r="L3143" s="444">
        <f t="shared" ca="1" si="162"/>
        <v>2096508850.8811374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2096508850.8811374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8735453.5453380719</v>
      </c>
      <c r="L3144" s="444">
        <f t="shared" ca="1" si="162"/>
        <v>2105244304.4264755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2105244304.4264755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8771851.2684436496</v>
      </c>
      <c r="L3145" s="444">
        <f t="shared" ca="1" si="162"/>
        <v>2114016155.6949191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2114016155.6949191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8808400.6487288307</v>
      </c>
      <c r="L3146" s="444">
        <f t="shared" ca="1" si="162"/>
        <v>2122824556.343648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2122824556.343648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8845102.3180985339</v>
      </c>
      <c r="L3147" s="444">
        <f t="shared" ca="1" si="162"/>
        <v>2131669658.6617465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2131669658.6617465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8881956.9110906105</v>
      </c>
      <c r="L3148" s="444">
        <f t="shared" ca="1" si="162"/>
        <v>2140551615.5728371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2140551615.5728371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8918965.0648868214</v>
      </c>
      <c r="L3149" s="444">
        <f t="shared" ca="1" si="162"/>
        <v>2149470580.6377239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2149470580.6377239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8956127.4193238504</v>
      </c>
      <c r="L3150" s="444">
        <f t="shared" ca="1" si="162"/>
        <v>2158426708.0570478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2158426708.0570478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8993444.6169043668</v>
      </c>
      <c r="L3151" s="444">
        <f t="shared" ca="1" si="162"/>
        <v>2167420152.6739521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2167420152.6739521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9030917.3028081339</v>
      </c>
      <c r="L3152" s="444">
        <f t="shared" ca="1" si="162"/>
        <v>2176451069.9767604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2176451069.9767604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9068546.1249031685</v>
      </c>
      <c r="L3153" s="444">
        <f t="shared" ca="1" si="162"/>
        <v>2185519616.1016636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2185519616.1016636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9106331.7337569315</v>
      </c>
      <c r="L3154" s="444">
        <f t="shared" ca="1" si="162"/>
        <v>2194625947.8354206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2194625947.8354206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9144274.7826475855</v>
      </c>
      <c r="L3155" s="444">
        <f t="shared" ca="1" si="162"/>
        <v>2203770222.6180682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2203770222.6180682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9182375.9275752846</v>
      </c>
      <c r="L3156" s="444">
        <f t="shared" ca="1" si="162"/>
        <v>2212952598.5456433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2212952598.5456433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9220635.8272735141</v>
      </c>
      <c r="L3157" s="444">
        <f t="shared" ca="1" si="162"/>
        <v>2222173234.3729167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2222173234.3729167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9259055.1432204861</v>
      </c>
      <c r="L3158" s="444">
        <f t="shared" ca="1" si="162"/>
        <v>2231432289.5161371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2231432289.5161371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9297634.5396505706</v>
      </c>
      <c r="L3159" s="444">
        <f t="shared" ca="1" si="162"/>
        <v>2240729924.0557876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2240729924.0557876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9336374.6835657805</v>
      </c>
      <c r="L3160" s="444">
        <f t="shared" ca="1" si="162"/>
        <v>2250066298.7393532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2250066298.7393532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9375276.2447473053</v>
      </c>
      <c r="L3161" s="444">
        <f t="shared" ca="1" si="162"/>
        <v>2259441574.9841003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2259441574.9841003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9414339.8957670853</v>
      </c>
      <c r="L3162" s="444">
        <f t="shared" ca="1" si="162"/>
        <v>2268855914.8798676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2268855914.8798676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9453566.3119994476</v>
      </c>
      <c r="L3163" s="444">
        <f t="shared" ca="1" si="162"/>
        <v>2278309481.1918669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2278309481.1918669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9492956.1716327779</v>
      </c>
      <c r="L3164" s="444">
        <f t="shared" ca="1" si="162"/>
        <v>2287802437.3634996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2287802437.3634996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9532510.1556812488</v>
      </c>
      <c r="L3165" s="444">
        <f t="shared" ca="1" si="162"/>
        <v>2297334947.5191808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2297334947.5191808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9572228.9479965866</v>
      </c>
      <c r="L3166" s="444">
        <f t="shared" ca="1" si="162"/>
        <v>2306907176.4671774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2306907176.4671774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9612113.2352799065</v>
      </c>
      <c r="L3167" s="444">
        <f t="shared" ca="1" si="162"/>
        <v>2316519289.7024574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2316519289.7024574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9652163.7070935722</v>
      </c>
      <c r="L3168" s="444">
        <f t="shared" ca="1" si="162"/>
        <v>2326171453.4095511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2326171453.4095511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9692381.0558731295</v>
      </c>
      <c r="L3169" s="444">
        <f t="shared" ca="1" si="162"/>
        <v>2335863834.4654241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2335863834.4654241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9732765.9769392665</v>
      </c>
      <c r="L3170" s="444">
        <f t="shared" ca="1" si="162"/>
        <v>2345596600.4423633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2345596600.4423633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9773319.1685098466</v>
      </c>
      <c r="L3171" s="444">
        <f t="shared" ca="1" si="162"/>
        <v>2355369919.6108732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2355369919.6108732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9814041.3317119721</v>
      </c>
      <c r="L3172" s="444">
        <f t="shared" ca="1" si="162"/>
        <v>2365183960.942585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2365183960.942585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9854933.1705941036</v>
      </c>
      <c r="L3173" s="444">
        <f t="shared" ca="1" si="162"/>
        <v>2375038894.1131792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2375038894.1131792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9895995.3921382464</v>
      </c>
      <c r="L3174" s="444">
        <f t="shared" ca="1" si="162"/>
        <v>2384934889.5053177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2384934889.5053177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9937228.7062721569</v>
      </c>
      <c r="L3175" s="444">
        <f t="shared" ca="1" si="162"/>
        <v>2394872118.2115898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2394872118.2115898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9978633.8258816246</v>
      </c>
      <c r="L3176" s="444">
        <f t="shared" ca="1" si="162"/>
        <v>2404850752.0374713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2404850752.0374713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10020211.466822797</v>
      </c>
      <c r="L3177" s="444">
        <f t="shared" ca="1" si="162"/>
        <v>2414870963.5042939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2414870963.5042939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10061962.347934557</v>
      </c>
      <c r="L3178" s="444">
        <f t="shared" ca="1" si="162"/>
        <v>2424932925.8522286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2424932925.8522286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10103887.191050952</v>
      </c>
      <c r="L3179" s="444">
        <f t="shared" ca="1" si="162"/>
        <v>2435036813.0432796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2435036813.0432796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10145986.721013665</v>
      </c>
      <c r="L3180" s="444">
        <f t="shared" ca="1" si="162"/>
        <v>2445182799.7642932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2445182799.7642932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10188261.665684555</v>
      </c>
      <c r="L3181" s="444">
        <f t="shared" ca="1" si="162"/>
        <v>2455371061.4299779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2455371061.4299779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10230712.75595824</v>
      </c>
      <c r="L3182" s="444">
        <f t="shared" ca="1" si="162"/>
        <v>2465601774.185936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2465601774.185936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10273340.725774733</v>
      </c>
      <c r="L3183" s="444">
        <f t="shared" ca="1" si="162"/>
        <v>2475875114.9117107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2475875114.9117107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10316146.312132128</v>
      </c>
      <c r="L3184" s="444">
        <f t="shared" ca="1" si="162"/>
        <v>2486191261.2238431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2486191261.2238431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10359130.255099347</v>
      </c>
      <c r="L3185" s="444">
        <f t="shared" ca="1" si="162"/>
        <v>2496550391.4789424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2496550391.4789424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10402293.297828926</v>
      </c>
      <c r="L3186" s="444">
        <f t="shared" ca="1" si="162"/>
        <v>2506952684.7767715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2506952684.7767715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10445636.186569881</v>
      </c>
      <c r="L3187" s="444">
        <f t="shared" ca="1" si="162"/>
        <v>2517398320.9633412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2517398320.9633412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10489159.670680588</v>
      </c>
      <c r="L3188" s="444">
        <f t="shared" ca="1" si="162"/>
        <v>2527887480.6340218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2527887480.6340218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10532864.502641758</v>
      </c>
      <c r="L3189" s="444">
        <f t="shared" ca="1" si="162"/>
        <v>2538420345.1366634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2538420345.1366634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10576751.438069431</v>
      </c>
      <c r="L3190" s="444">
        <f t="shared" ca="1" si="162"/>
        <v>2548997096.5747328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2548997096.5747328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10620821.235728053</v>
      </c>
      <c r="L3191" s="444">
        <f t="shared" ca="1" si="162"/>
        <v>2559617917.810461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2559617917.810461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10665074.657543588</v>
      </c>
      <c r="L3192" s="444">
        <f t="shared" ca="1" si="162"/>
        <v>2570282992.4680047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2570282992.4680047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10709512.468616687</v>
      </c>
      <c r="L3193" s="444">
        <f t="shared" ca="1" si="162"/>
        <v>2580992504.9366212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2580992504.9366212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10754135.437235922</v>
      </c>
      <c r="L3194" s="444">
        <f t="shared" ca="1" si="162"/>
        <v>2591746640.373857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2591746640.373857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10798944.334891072</v>
      </c>
      <c r="L3195" s="444">
        <f t="shared" ca="1" si="162"/>
        <v>2602545584.7087479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2602545584.7087479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10843939.936286449</v>
      </c>
      <c r="L3196" s="444">
        <f t="shared" ca="1" si="162"/>
        <v>2613389524.6450343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2613389524.6450343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10889123.01935431</v>
      </c>
      <c r="L3197" s="444">
        <f t="shared" ca="1" si="162"/>
        <v>2624278647.6643887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2624278647.6643887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10934494.365268286</v>
      </c>
      <c r="L3198" s="444">
        <f t="shared" ca="1" si="162"/>
        <v>2635213142.0296569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2635213142.0296569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10980054.758456904</v>
      </c>
      <c r="L3199" s="444">
        <f t="shared" ca="1" si="162"/>
        <v>2646193196.7881136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2646193196.7881136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11025804.98661714</v>
      </c>
      <c r="L3200" s="444">
        <f t="shared" ca="1" si="162"/>
        <v>2657219001.7747307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2657219001.7747307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11071745.840728045</v>
      </c>
      <c r="L3201" s="444">
        <f t="shared" ca="1" si="162"/>
        <v>2668290747.6154585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2668290747.6154585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11117878.11506441</v>
      </c>
      <c r="L3202" s="444">
        <f t="shared" ca="1" si="162"/>
        <v>2679408625.7305231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2679408625.7305231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11164202.607210513</v>
      </c>
      <c r="L3203" s="444">
        <f t="shared" ca="1" si="162"/>
        <v>2690572828.3377337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2690572828.3377337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11210720.11807389</v>
      </c>
      <c r="L3204" s="444">
        <f t="shared" ca="1" si="162"/>
        <v>2701783548.4558077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2701783548.4558077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11257431.451899199</v>
      </c>
      <c r="L3205" s="444">
        <f t="shared" ca="1" si="162"/>
        <v>2713040979.9077067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2713040979.9077067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11304337.416282112</v>
      </c>
      <c r="L3206" s="444">
        <f t="shared" ca="1" si="162"/>
        <v>2724345317.3239889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2724345317.3239889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11351438.822183287</v>
      </c>
      <c r="L3207" s="444">
        <f t="shared" ca="1" si="162"/>
        <v>2735696756.146172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2735696756.146172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11398736.483942384</v>
      </c>
      <c r="L3208" s="444">
        <f t="shared" ca="1" si="162"/>
        <v>2747095492.6301146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2747095492.6301146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11446231.219292143</v>
      </c>
      <c r="L3209" s="444">
        <f t="shared" ca="1" si="162"/>
        <v>2758541723.8494067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2758541723.8494067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11493923.849372528</v>
      </c>
      <c r="L3210" s="444">
        <f t="shared" ca="1" si="162"/>
        <v>2770035647.6987791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2770035647.6987791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11541815.198744914</v>
      </c>
      <c r="L3211" s="444">
        <f t="shared" ca="1" si="162"/>
        <v>2781577462.8975239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2781577462.8975239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11589906.09540635</v>
      </c>
      <c r="L3212" s="444">
        <f t="shared" ca="1" si="162"/>
        <v>2793167368.9929304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2793167368.9929304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11638197.370803876</v>
      </c>
      <c r="L3213" s="444">
        <f t="shared" ca="1" si="162"/>
        <v>2804805566.3637342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2804805566.3637342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11686689.859848892</v>
      </c>
      <c r="L3214" s="444">
        <f t="shared" ca="1" si="162"/>
        <v>2816492256.2235832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2816492256.2235832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11735384.400931597</v>
      </c>
      <c r="L3215" s="444">
        <f t="shared" ca="1" si="162"/>
        <v>2828227640.6245146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2828227640.6245146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11784281.835935477</v>
      </c>
      <c r="L3216" s="444">
        <f t="shared" ca="1" si="162"/>
        <v>2840011922.4604502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2840011922.4604502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11833383.010251876</v>
      </c>
      <c r="L3217" s="444">
        <f t="shared" ca="1" si="162"/>
        <v>2851845305.4707022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2851845305.4707022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11882688.772794593</v>
      </c>
      <c r="L3218" s="444">
        <f t="shared" ca="1" si="162"/>
        <v>2863727994.2434969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2863727994.2434969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11932199.976014569</v>
      </c>
      <c r="L3219" s="444">
        <f t="shared" ca="1" si="162"/>
        <v>2875660194.2195115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2875660194.2195115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11981917.475914631</v>
      </c>
      <c r="L3220" s="444">
        <f t="shared" ca="1" si="162"/>
        <v>2887642111.695426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2887642111.695426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12031842.132064275</v>
      </c>
      <c r="L3221" s="444">
        <f t="shared" ca="1" si="162"/>
        <v>2899673953.8274903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2899673953.8274903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12081974.807614543</v>
      </c>
      <c r="L3222" s="444">
        <f t="shared" ca="1" si="162"/>
        <v>2911755928.6351047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2911755928.6351047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12132316.369312936</v>
      </c>
      <c r="L3223" s="444">
        <f t="shared" ca="1" si="162"/>
        <v>2923888245.0044174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2923888245.0044174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12182867.687518407</v>
      </c>
      <c r="L3224" s="444">
        <f t="shared" ca="1" si="162"/>
        <v>2936071112.691936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2936071112.691936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12233629.6362164</v>
      </c>
      <c r="L3225" s="444">
        <f t="shared" ca="1" si="162"/>
        <v>2948304742.3281522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2948304742.3281522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12284603.093033968</v>
      </c>
      <c r="L3226" s="444">
        <f t="shared" ca="1" si="162"/>
        <v>2960589345.421186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2960589345.421186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12335788.939254941</v>
      </c>
      <c r="L3227" s="444">
        <f t="shared" ca="1" si="162"/>
        <v>2972925134.3604407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2972925134.3604407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12387188.059835169</v>
      </c>
      <c r="L3228" s="444">
        <f t="shared" ca="1" si="162"/>
        <v>2985312322.4202757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2985312322.4202757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12438801.343417816</v>
      </c>
      <c r="L3229" s="444">
        <f t="shared" ca="1" si="162"/>
        <v>2997751123.7636933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2997751123.7636933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12490629.682348723</v>
      </c>
      <c r="L3230" s="444">
        <f t="shared" ca="1" si="162"/>
        <v>3010241753.4460421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3010241753.4460421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12542673.972691841</v>
      </c>
      <c r="L3231" s="444">
        <f t="shared" ca="1" si="162"/>
        <v>3022784427.4187341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3022784427.4187341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12594935.114244726</v>
      </c>
      <c r="L3232" s="444">
        <f t="shared" ca="1" si="162"/>
        <v>3035379362.532979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3035379362.532979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12647414.010554079</v>
      </c>
      <c r="L3233" s="444">
        <f t="shared" ca="1" si="162"/>
        <v>3048026776.5435333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3048026776.5435333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12700111.56893139</v>
      </c>
      <c r="L3234" s="444">
        <f t="shared" ca="1" si="162"/>
        <v>3060726888.1124649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3060726888.1124649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12753028.700468604</v>
      </c>
      <c r="L3235" s="444">
        <f t="shared" ca="1" si="162"/>
        <v>3073479916.8129334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3073479916.8129334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12806166.320053888</v>
      </c>
      <c r="L3236" s="444">
        <f t="shared" ca="1" si="162"/>
        <v>3086286083.1329875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3086286083.1329875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12859525.346387448</v>
      </c>
      <c r="L3237" s="444">
        <f t="shared" ca="1" si="162"/>
        <v>3099145608.4793749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3099145608.4793749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12913106.701997396</v>
      </c>
      <c r="L3238" s="444">
        <f t="shared" ca="1" si="162"/>
        <v>3112058715.1813722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3112058715.1813722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12966911.313255718</v>
      </c>
      <c r="L3239" s="444">
        <f t="shared" ca="1" si="162"/>
        <v>3125025626.494628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3125025626.494628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13020940.110394282</v>
      </c>
      <c r="L3240" s="444">
        <f t="shared" ca="1" si="162"/>
        <v>3138046566.6050224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3138046566.6050224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13075194.027520927</v>
      </c>
      <c r="L3241" s="444">
        <f t="shared" ca="1" si="162"/>
        <v>3151121760.6325436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3151121760.6325436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13129674.002635598</v>
      </c>
      <c r="L3242" s="444">
        <f t="shared" ca="1" si="162"/>
        <v>3164251434.635179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3164251434.635179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13184380.97764658</v>
      </c>
      <c r="L3243" s="444">
        <f t="shared" ca="1" si="162"/>
        <v>3177435815.6128254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3177435815.6128254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13239315.898386773</v>
      </c>
      <c r="L3244" s="444">
        <f t="shared" ca="1" si="162"/>
        <v>3190675131.5112123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3190675131.5112123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13294479.714630051</v>
      </c>
      <c r="L3245" s="444">
        <f t="shared" ca="1" si="162"/>
        <v>3203969611.2258425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3203969611.2258425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13349873.380107677</v>
      </c>
      <c r="L3246" s="444">
        <f t="shared" ca="1" si="162"/>
        <v>3217319484.6059504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3217319484.6059504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13405497.852524793</v>
      </c>
      <c r="L3247" s="444">
        <f t="shared" ca="1" si="162"/>
        <v>3230724982.4584751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3230724982.4584751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13461354.093576979</v>
      </c>
      <c r="L3248" s="444">
        <f t="shared" ca="1" si="162"/>
        <v>3244186336.552052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3244186336.552052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13517443.068966882</v>
      </c>
      <c r="L3249" s="444">
        <f t="shared" ca="1" si="162"/>
        <v>3257703779.6210189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3257703779.6210189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13573765.748420911</v>
      </c>
      <c r="L3250" s="444">
        <f t="shared" ca="1" si="162"/>
        <v>3271277545.3694396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3271277545.3694396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13630323.105705999</v>
      </c>
      <c r="L3251" s="444">
        <f t="shared" ca="1" si="162"/>
        <v>3284907868.4751458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3284907868.4751458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13687116.118646441</v>
      </c>
      <c r="L3252" s="444">
        <f t="shared" ca="1" si="162"/>
        <v>3298594984.5937924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3298594984.5937924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13744145.769140802</v>
      </c>
      <c r="L3253" s="444">
        <f t="shared" ca="1" si="162"/>
        <v>3312339130.3629332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3312339130.3629332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13801413.043178888</v>
      </c>
      <c r="L3254" s="444">
        <f t="shared" ca="1" si="162"/>
        <v>3326140543.4061122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3326140543.4061122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13858918.9308588</v>
      </c>
      <c r="L3255" s="444">
        <f t="shared" ca="1" si="162"/>
        <v>3339999462.3369708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3339999462.3369708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13916664.426404044</v>
      </c>
      <c r="L3256" s="444">
        <f t="shared" ca="1" si="162"/>
        <v>3353916126.7633748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3353916126.7633748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13974650.528180728</v>
      </c>
      <c r="L3257" s="444">
        <f t="shared" ca="1" si="162"/>
        <v>3367890777.2915554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3367890777.2915554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14032878.238714816</v>
      </c>
      <c r="L3258" s="444">
        <f t="shared" ca="1" si="162"/>
        <v>3381923655.5302701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3381923655.5302701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14091348.564709459</v>
      </c>
      <c r="L3259" s="444">
        <f t="shared" ca="1" si="162"/>
        <v>3396015004.0949798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3396015004.0949798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14150062.517062413</v>
      </c>
      <c r="L3260" s="444">
        <f t="shared" ca="1" si="162"/>
        <v>3410165066.612042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3410165066.612042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14209021.110883508</v>
      </c>
      <c r="L3261" s="444">
        <f t="shared" ca="1" si="162"/>
        <v>3424374087.7229257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3424374087.7229257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14268225.36551219</v>
      </c>
      <c r="L3262" s="444">
        <f t="shared" ca="1" si="162"/>
        <v>3438642313.088438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3438642313.088438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14327676.304535158</v>
      </c>
      <c r="L3263" s="444">
        <f t="shared" ca="1" si="162"/>
        <v>3452969989.3929734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3452969989.3929734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14387374.955804056</v>
      </c>
      <c r="L3264" s="444">
        <f t="shared" ca="1" si="162"/>
        <v>3467357364.3487773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3467357364.3487773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14447322.351453239</v>
      </c>
      <c r="L3265" s="444">
        <f t="shared" ca="1" si="162"/>
        <v>3481804686.7002306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3481804686.7002306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14507519.527917627</v>
      </c>
      <c r="L3266" s="444">
        <f t="shared" ca="1" si="162"/>
        <v>3496312206.2281485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3496312206.2281485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14567967.525950618</v>
      </c>
      <c r="L3267" s="444">
        <f t="shared" ca="1" si="162"/>
        <v>3510880173.7540989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3510880173.7540989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14628667.390642079</v>
      </c>
      <c r="L3268" s="444">
        <f t="shared" ca="1" si="162"/>
        <v>3525508841.1447411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3525508841.1447411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14689620.171436422</v>
      </c>
      <c r="L3269" s="444">
        <f t="shared" ca="1" si="162"/>
        <v>3540198461.3161774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3540198461.3161774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14750826.922150739</v>
      </c>
      <c r="L3270" s="444">
        <f t="shared" ca="1" si="162"/>
        <v>3554949288.238328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3554949288.238328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14812288.700993035</v>
      </c>
      <c r="L3271" s="444">
        <f t="shared" ca="1" si="162"/>
        <v>3569761576.939321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3569761576.939321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14874006.570580505</v>
      </c>
      <c r="L3272" s="444">
        <f t="shared" ca="1" si="162"/>
        <v>3584635583.5099015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3584635583.5099015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14935981.59795792</v>
      </c>
      <c r="L3273" s="444">
        <f t="shared" ca="1" si="162"/>
        <v>3599571565.1078596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3599571565.1078596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14998214.854616081</v>
      </c>
      <c r="L3274" s="444">
        <f t="shared" ca="1" si="162"/>
        <v>3614569779.9624758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3614569779.9624758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15060707.416510316</v>
      </c>
      <c r="L3275" s="444">
        <f t="shared" ca="1" si="162"/>
        <v>3629630487.3789859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3629630487.3789859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15123460.364079108</v>
      </c>
      <c r="L3276" s="444">
        <f t="shared" ca="1" si="162"/>
        <v>3644753947.7430649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3644753947.7430649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15186474.782262769</v>
      </c>
      <c r="L3277" s="444">
        <f t="shared" ca="1" si="162"/>
        <v>3659940422.5253277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3659940422.5253277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15249751.760522198</v>
      </c>
      <c r="L3278" s="444">
        <f t="shared" ca="1" si="162"/>
        <v>3675190174.28585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3675190174.28585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15313292.39285771</v>
      </c>
      <c r="L3279" s="444">
        <f t="shared" ca="1" si="162"/>
        <v>3690503466.6787076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3690503466.6787076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15377097.777827948</v>
      </c>
      <c r="L3280" s="444">
        <f t="shared" ca="1" si="162"/>
        <v>3705880564.4565353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3705880564.4565353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15441169.018568898</v>
      </c>
      <c r="L3281" s="444">
        <f t="shared" ca="1" si="162"/>
        <v>3721321733.4751043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3721321733.4751043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15505507.222812934</v>
      </c>
      <c r="L3282" s="444">
        <f t="shared" ca="1" si="162"/>
        <v>3736827240.6979175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3736827240.6979175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15570113.502907991</v>
      </c>
      <c r="L3283" s="444">
        <f t="shared" ca="1" si="162"/>
        <v>3752397354.2008257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3752397354.2008257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15634988.975836774</v>
      </c>
      <c r="L3284" s="444">
        <f t="shared" ca="1" si="162"/>
        <v>3768032343.1766624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3768032343.1766624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15700134.763236096</v>
      </c>
      <c r="L3285" s="444">
        <f t="shared" ca="1" si="162"/>
        <v>3783732477.9398985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3783732477.9398985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15765551.991416244</v>
      </c>
      <c r="L3286" s="444">
        <f t="shared" ca="1" si="162"/>
        <v>3799498029.9313149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3799498029.9313149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15831241.791380478</v>
      </c>
      <c r="L3287" s="444">
        <f t="shared" ca="1" si="162"/>
        <v>3815329271.7226954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3815329271.7226954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15897205.298844563</v>
      </c>
      <c r="L3288" s="444">
        <f t="shared" ca="1" si="162"/>
        <v>3831226477.0215397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3831226477.0215397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15963443.654256415</v>
      </c>
      <c r="L3289" s="444">
        <f t="shared" ca="1" si="162"/>
        <v>3847189920.675796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3847189920.675796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16029958.002815817</v>
      </c>
      <c r="L3290" s="444">
        <f t="shared" ca="1" si="162"/>
        <v>3863219878.6786118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3863219878.6786118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16096749.494494215</v>
      </c>
      <c r="L3291" s="444">
        <f t="shared" ca="1" si="162"/>
        <v>3879316628.1731062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3879316628.1731062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16163819.284054609</v>
      </c>
      <c r="L3292" s="444">
        <f t="shared" ca="1" si="162"/>
        <v>3895480447.4571609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3895480447.4571609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16231168.531071505</v>
      </c>
      <c r="L3293" s="444">
        <f t="shared" ca="1" si="162"/>
        <v>3911711615.9882326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3911711615.9882326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16298798.399950968</v>
      </c>
      <c r="L3294" s="444">
        <f t="shared" ca="1" si="162"/>
        <v>3928010414.3881836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3928010414.3881836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16366710.059950765</v>
      </c>
      <c r="L3295" s="444">
        <f t="shared" ca="1" si="162"/>
        <v>3944377124.4481344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3944377124.4481344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16434904.685200559</v>
      </c>
      <c r="L3296" s="444">
        <f t="shared" ca="1" si="162"/>
        <v>3960812029.1333351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3960812029.1333351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16503383.454722228</v>
      </c>
      <c r="L3297" s="444">
        <f t="shared" ca="1" si="162"/>
        <v>3977315412.5880575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3977315412.5880575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16572147.55245024</v>
      </c>
      <c r="L3298" s="444">
        <f t="shared" ca="1" si="162"/>
        <v>3993887560.1405077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3993887560.1405077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16641198.167252116</v>
      </c>
      <c r="L3299" s="444">
        <f t="shared" ca="1" si="162"/>
        <v>4010528758.3077598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4010528758.3077598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16710536.492949</v>
      </c>
      <c r="L3300" s="444">
        <f t="shared" ca="1" si="162"/>
        <v>4027239294.8007088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4027239294.8007088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16780163.728336286</v>
      </c>
      <c r="L3301" s="444">
        <f t="shared" ca="1" si="162"/>
        <v>4044019458.5290451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4044019458.5290451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16850081.077204358</v>
      </c>
      <c r="L3302" s="444">
        <f t="shared" ca="1" si="162"/>
        <v>4060869539.6062493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4060869539.6062493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16920289.748359371</v>
      </c>
      <c r="L3303" s="444">
        <f t="shared" ca="1" si="162"/>
        <v>4077789829.3546085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4077789829.3546085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16990790.955644201</v>
      </c>
      <c r="L3304" s="444">
        <f t="shared" ca="1" si="162"/>
        <v>4094780620.3102527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4094780620.3102527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17061585.917959385</v>
      </c>
      <c r="L3305" s="444">
        <f t="shared" ca="1" si="162"/>
        <v>4111842206.2282119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4111842206.2282119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17132675.859284215</v>
      </c>
      <c r="L3306" s="444">
        <f t="shared" ca="1" si="162"/>
        <v>4128974882.0874963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4128974882.0874963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17204062.008697901</v>
      </c>
      <c r="L3307" s="444">
        <f t="shared" ca="1" si="162"/>
        <v>4146178944.0961943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4146178944.0961943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17275745.600400809</v>
      </c>
      <c r="L3308" s="444">
        <f t="shared" ca="1" si="162"/>
        <v>4163454689.6965952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4163454689.6965952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17347727.873735812</v>
      </c>
      <c r="L3309" s="444">
        <f t="shared" ca="1" si="162"/>
        <v>4180802417.5703311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4180802417.5703311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17420010.073209714</v>
      </c>
      <c r="L3310" s="444">
        <f t="shared" ca="1" si="162"/>
        <v>4198222427.6435409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4198222427.6435409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17492593.448514752</v>
      </c>
      <c r="L3311" s="444">
        <f t="shared" ca="1" si="162"/>
        <v>4215715021.0920558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4215715021.0920558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17565479.254550233</v>
      </c>
      <c r="L3312" s="444">
        <f t="shared" ca="1" si="162"/>
        <v>4233280500.3466063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4233280500.3466063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17638668.751444191</v>
      </c>
      <c r="L3313" s="444">
        <f t="shared" ca="1" si="162"/>
        <v>4250919169.0980506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4250919169.0980506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17712163.204575211</v>
      </c>
      <c r="L3314" s="444">
        <f t="shared" ca="1" si="162"/>
        <v>4268631332.3026257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4268631332.3026257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17785963.884594277</v>
      </c>
      <c r="L3315" s="444">
        <f t="shared" ca="1" si="162"/>
        <v>4286417296.1872201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4286417296.1872201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17860072.06744675</v>
      </c>
      <c r="L3316" s="444">
        <f t="shared" ca="1" si="162"/>
        <v>4304277368.2546673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4304277368.2546673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17934489.034394447</v>
      </c>
      <c r="L3317" s="444">
        <f t="shared" ca="1" si="162"/>
        <v>4322211857.2890615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4322211857.2890615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18009216.072037756</v>
      </c>
      <c r="L3318" s="444">
        <f t="shared" ca="1" si="162"/>
        <v>4340221073.3610992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4340221073.3610992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18084254.472337913</v>
      </c>
      <c r="L3319" s="444">
        <f t="shared" ca="1" si="162"/>
        <v>4358305327.833437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4358305327.833437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18159605.532639321</v>
      </c>
      <c r="L3320" s="444">
        <f t="shared" ca="1" si="162"/>
        <v>4376464933.3660765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4376464933.3660765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18235270.555691984</v>
      </c>
      <c r="L3321" s="444">
        <f t="shared" ca="1" si="162"/>
        <v>4394700203.9217682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4394700203.9217682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18311250.849674035</v>
      </c>
      <c r="L3322" s="444">
        <f t="shared" ca="1" si="162"/>
        <v>4413011454.7714424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4413011454.7714424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18387547.728214342</v>
      </c>
      <c r="L3323" s="444">
        <f t="shared" ref="L3323:L3577" ca="1" si="167">I3323-J3323+K3323</f>
        <v>4431399002.4996567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4431399002.4996567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18464162.510415237</v>
      </c>
      <c r="L3324" s="444">
        <f t="shared" ca="1" si="167"/>
        <v>4449863165.0100718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4449863165.0100718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18541096.520875297</v>
      </c>
      <c r="L3325" s="444">
        <f t="shared" ca="1" si="167"/>
        <v>4468404261.5309467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4468404261.5309467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18618351.089712277</v>
      </c>
      <c r="L3326" s="444">
        <f t="shared" ca="1" si="167"/>
        <v>4487022612.6206589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4487022612.6206589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18695927.552586079</v>
      </c>
      <c r="L3327" s="444">
        <f t="shared" ca="1" si="167"/>
        <v>4505718540.1732445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4505718540.1732445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18773827.250721853</v>
      </c>
      <c r="L3328" s="444">
        <f t="shared" ca="1" si="167"/>
        <v>4524492367.4239664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4524492367.4239664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18852051.530933194</v>
      </c>
      <c r="L3329" s="444">
        <f t="shared" ca="1" si="167"/>
        <v>4543344418.9548998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4543344418.9548998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18930601.745645415</v>
      </c>
      <c r="L3330" s="444">
        <f t="shared" ca="1" si="167"/>
        <v>4562275020.7005453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4562275020.7005453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19009479.25291894</v>
      </c>
      <c r="L3331" s="444">
        <f t="shared" ca="1" si="167"/>
        <v>4581284499.9534645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4581284499.9534645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19088685.41647277</v>
      </c>
      <c r="L3332" s="444">
        <f t="shared" ca="1" si="167"/>
        <v>4600373185.3699369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4600373185.3699369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19168221.60570807</v>
      </c>
      <c r="L3333" s="444">
        <f t="shared" ca="1" si="167"/>
        <v>4619541406.9756451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4619541406.9756451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19248089.195731856</v>
      </c>
      <c r="L3334" s="444">
        <f t="shared" ca="1" si="167"/>
        <v>4638789496.1713772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4638789496.1713772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19328289.567380738</v>
      </c>
      <c r="L3335" s="444">
        <f t="shared" ca="1" si="167"/>
        <v>4658117785.7387581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4658117785.7387581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19408824.107244827</v>
      </c>
      <c r="L3336" s="444">
        <f t="shared" ca="1" si="167"/>
        <v>4677526609.8460026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4677526609.8460026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19489694.207691677</v>
      </c>
      <c r="L3337" s="444">
        <f t="shared" ca="1" si="167"/>
        <v>4697016304.0536947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4697016304.0536947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19570901.266890395</v>
      </c>
      <c r="L3338" s="444">
        <f t="shared" ca="1" si="167"/>
        <v>4716587205.3205853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4716587205.3205853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19652446.68883577</v>
      </c>
      <c r="L3339" s="444">
        <f t="shared" ca="1" si="167"/>
        <v>4736239652.0094213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4736239652.0094213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19734331.88337259</v>
      </c>
      <c r="L3340" s="444">
        <f t="shared" ca="1" si="167"/>
        <v>4755973983.8927937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4755973983.8927937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19816558.266219974</v>
      </c>
      <c r="L3341" s="444">
        <f t="shared" ca="1" si="167"/>
        <v>4775790542.1590137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4775790542.1590137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19899127.258995891</v>
      </c>
      <c r="L3342" s="444">
        <f t="shared" ca="1" si="167"/>
        <v>4795689669.4180098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4795689669.4180098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19982040.289241709</v>
      </c>
      <c r="L3343" s="444">
        <f t="shared" ca="1" si="167"/>
        <v>4815671709.7072515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4815671709.7072515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20065298.790446881</v>
      </c>
      <c r="L3344" s="444">
        <f t="shared" ca="1" si="167"/>
        <v>4835737008.4976988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4835737008.4976988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20148904.202073745</v>
      </c>
      <c r="L3345" s="444">
        <f t="shared" ca="1" si="167"/>
        <v>4855885912.6997728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4855885912.6997728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20232857.969582386</v>
      </c>
      <c r="L3346" s="444">
        <f t="shared" ca="1" si="167"/>
        <v>4876118770.6693554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4876118770.6693554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20317161.544455647</v>
      </c>
      <c r="L3347" s="444">
        <f t="shared" ca="1" si="167"/>
        <v>4896435932.2138109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4896435932.2138109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20401816.384224214</v>
      </c>
      <c r="L3348" s="444">
        <f t="shared" ca="1" si="167"/>
        <v>4916837748.5980349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4916837748.5980349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20486823.952491812</v>
      </c>
      <c r="L3349" s="444">
        <f t="shared" ca="1" si="167"/>
        <v>4937324572.5505266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4937324572.5505266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20572185.718960527</v>
      </c>
      <c r="L3350" s="444">
        <f t="shared" ca="1" si="167"/>
        <v>4957896758.2694874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4957896758.2694874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20657903.159456197</v>
      </c>
      <c r="L3351" s="444">
        <f t="shared" ca="1" si="167"/>
        <v>4978554661.4289436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4978554661.4289436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20743977.75595393</v>
      </c>
      <c r="L3352" s="444">
        <f t="shared" ca="1" si="167"/>
        <v>4999298639.1848974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4999298639.1848974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20830410.996603739</v>
      </c>
      <c r="L3353" s="444">
        <f t="shared" ca="1" si="167"/>
        <v>5020129050.1815014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5020129050.1815014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20917204.375756256</v>
      </c>
      <c r="L3354" s="444">
        <f t="shared" ca="1" si="167"/>
        <v>5041046254.5572577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5041046254.5572577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21004359.393988572</v>
      </c>
      <c r="L3355" s="444">
        <f t="shared" ca="1" si="167"/>
        <v>5062050613.9512463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5062050613.9512463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21091877.558130194</v>
      </c>
      <c r="L3356" s="444">
        <f t="shared" ca="1" si="167"/>
        <v>5083142491.5093765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5083142491.5093765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21179760.381289069</v>
      </c>
      <c r="L3357" s="444">
        <f t="shared" ca="1" si="167"/>
        <v>5104322251.890666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5104322251.890666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21268009.382877775</v>
      </c>
      <c r="L3358" s="444">
        <f t="shared" ca="1" si="167"/>
        <v>5125590261.2735434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5125590261.2735434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21356626.088639762</v>
      </c>
      <c r="L3359" s="444">
        <f t="shared" ca="1" si="167"/>
        <v>5146946887.3621836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5146946887.3621836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21445612.030675765</v>
      </c>
      <c r="L3360" s="444">
        <f t="shared" ca="1" si="167"/>
        <v>5168392499.3928595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5168392499.3928595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21534968.747470248</v>
      </c>
      <c r="L3361" s="444">
        <f t="shared" ca="1" si="167"/>
        <v>5189927468.1403294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5189927468.1403294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21624697.783918038</v>
      </c>
      <c r="L3362" s="444">
        <f t="shared" ca="1" si="167"/>
        <v>5211552165.9242477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5211552165.9242477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21714800.691351034</v>
      </c>
      <c r="L3363" s="444">
        <f t="shared" ca="1" si="167"/>
        <v>5233266966.6155987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5233266966.6155987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21805279.027564995</v>
      </c>
      <c r="L3364" s="444">
        <f t="shared" ca="1" si="167"/>
        <v>5255072245.6431637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5255072245.6431637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21896134.356846515</v>
      </c>
      <c r="L3365" s="444">
        <f t="shared" ca="1" si="167"/>
        <v>5276968380.0000105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5276968380.0000105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21987368.250000045</v>
      </c>
      <c r="L3366" s="444">
        <f t="shared" ca="1" si="167"/>
        <v>5298955748.2500105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5298955748.2500105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22078982.284375042</v>
      </c>
      <c r="L3367" s="444">
        <f t="shared" ca="1" si="167"/>
        <v>5321034730.5343857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5321034730.5343857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22170978.043893274</v>
      </c>
      <c r="L3368" s="444">
        <f t="shared" ca="1" si="167"/>
        <v>5343205708.5782785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5343205708.5782785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22263357.119076159</v>
      </c>
      <c r="L3369" s="444">
        <f t="shared" ca="1" si="167"/>
        <v>5365469065.6973543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5365469065.6973543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22356121.107072309</v>
      </c>
      <c r="L3370" s="444">
        <f t="shared" ca="1" si="167"/>
        <v>5387825186.8044262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5387825186.8044262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22449271.611685108</v>
      </c>
      <c r="L3371" s="444">
        <f t="shared" ca="1" si="167"/>
        <v>5410274458.416111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5410274458.416111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22542810.243400462</v>
      </c>
      <c r="L3372" s="444">
        <f t="shared" ca="1" si="167"/>
        <v>5432817268.6595116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5432817268.6595116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22636738.619414631</v>
      </c>
      <c r="L3373" s="444">
        <f t="shared" ca="1" si="167"/>
        <v>5455454007.2789259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5455454007.2789259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22731058.363662191</v>
      </c>
      <c r="L3374" s="444">
        <f t="shared" ca="1" si="167"/>
        <v>5478185065.6425877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5478185065.6425877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22825771.106844116</v>
      </c>
      <c r="L3375" s="444">
        <f t="shared" ca="1" si="167"/>
        <v>5501010836.7494316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5501010836.7494316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22920878.486455966</v>
      </c>
      <c r="L3376" s="444">
        <f t="shared" ca="1" si="167"/>
        <v>5523931715.2358875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5523931715.2358875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23016382.146816198</v>
      </c>
      <c r="L3377" s="444">
        <f t="shared" ca="1" si="167"/>
        <v>5546948097.3827038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5546948097.3827038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23112283.7390946</v>
      </c>
      <c r="L3378" s="444">
        <f t="shared" ca="1" si="167"/>
        <v>5570060381.1217985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5570060381.1217985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23208584.921340827</v>
      </c>
      <c r="L3379" s="444">
        <f t="shared" ca="1" si="167"/>
        <v>5593268966.0431395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5593268966.0431395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23305287.35851308</v>
      </c>
      <c r="L3380" s="444">
        <f t="shared" ca="1" si="167"/>
        <v>5616574253.4016523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5616574253.4016523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23402392.722506884</v>
      </c>
      <c r="L3381" s="444">
        <f t="shared" ca="1" si="167"/>
        <v>5639976646.1241589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5639976646.1241589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23499902.692183994</v>
      </c>
      <c r="L3382" s="444">
        <f t="shared" ca="1" si="167"/>
        <v>5663476548.8163433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5663476548.8163433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23597818.953401431</v>
      </c>
      <c r="L3383" s="444">
        <f t="shared" ca="1" si="167"/>
        <v>5687074367.7697449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5687074367.7697449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23696143.199040603</v>
      </c>
      <c r="L3384" s="444">
        <f t="shared" ca="1" si="167"/>
        <v>5710770510.9687853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5710770510.9687853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23794877.129036605</v>
      </c>
      <c r="L3385" s="444">
        <f t="shared" ca="1" si="167"/>
        <v>5734565388.0978222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5734565388.0978222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23894022.450407591</v>
      </c>
      <c r="L3386" s="444">
        <f t="shared" ca="1" si="167"/>
        <v>5758459410.5482302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5758459410.5482302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23993580.877284292</v>
      </c>
      <c r="L3387" s="444">
        <f t="shared" ca="1" si="167"/>
        <v>5782452991.4255142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5782452991.4255142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24093554.130939644</v>
      </c>
      <c r="L3388" s="444">
        <f t="shared" ca="1" si="167"/>
        <v>5806546545.5564537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5806546545.5564537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24193943.939818557</v>
      </c>
      <c r="L3389" s="444">
        <f t="shared" ca="1" si="167"/>
        <v>5830740489.4962721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5830740489.4962721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24294752.039567798</v>
      </c>
      <c r="L3390" s="444">
        <f t="shared" ca="1" si="167"/>
        <v>5855035241.53584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5855035241.53584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24395980.173066001</v>
      </c>
      <c r="L3391" s="444">
        <f t="shared" ca="1" si="167"/>
        <v>5879431221.7089062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5879431221.7089062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24497630.090453774</v>
      </c>
      <c r="L3392" s="444">
        <f t="shared" ca="1" si="167"/>
        <v>5903928851.7993603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5903928851.7993603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24599703.549164001</v>
      </c>
      <c r="L3393" s="444">
        <f t="shared" ca="1" si="167"/>
        <v>5928528555.3485241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5928528555.3485241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24702202.313952185</v>
      </c>
      <c r="L3394" s="444">
        <f t="shared" ca="1" si="167"/>
        <v>5953230757.6624765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5953230757.6624765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24805128.156926986</v>
      </c>
      <c r="L3395" s="444">
        <f t="shared" ca="1" si="167"/>
        <v>5978035885.8194036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5978035885.8194036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24908482.857580848</v>
      </c>
      <c r="L3396" s="444">
        <f t="shared" ca="1" si="167"/>
        <v>6002944368.6769848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6002944368.6769848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25012268.20282077</v>
      </c>
      <c r="L3397" s="444">
        <f t="shared" ca="1" si="167"/>
        <v>6027956636.8798056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6027956636.8798056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25116485.986999191</v>
      </c>
      <c r="L3398" s="444">
        <f t="shared" ca="1" si="167"/>
        <v>6053073122.8668051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6053073122.8668051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25221138.01194502</v>
      </c>
      <c r="L3399" s="444">
        <f t="shared" ca="1" si="167"/>
        <v>6078294260.8787498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6078294260.8787498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25326226.08699479</v>
      </c>
      <c r="L3400" s="444">
        <f t="shared" ca="1" si="167"/>
        <v>6103620486.965745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6103620486.965745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25431752.029023938</v>
      </c>
      <c r="L3401" s="444">
        <f t="shared" ca="1" si="167"/>
        <v>6129052238.9947691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6129052238.9947691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25537717.662478205</v>
      </c>
      <c r="L3402" s="444">
        <f t="shared" ca="1" si="167"/>
        <v>6154589956.6572475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6154589956.6572475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25644124.819405198</v>
      </c>
      <c r="L3403" s="444">
        <f t="shared" ca="1" si="167"/>
        <v>6180234081.4766531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6180234081.4766531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25750975.339486055</v>
      </c>
      <c r="L3404" s="444">
        <f t="shared" ca="1" si="167"/>
        <v>6205985056.8161392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6205985056.8161392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25858271.070067246</v>
      </c>
      <c r="L3405" s="444">
        <f t="shared" ca="1" si="167"/>
        <v>6231843327.8862066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6231843327.8862066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25966013.866192527</v>
      </c>
      <c r="L3406" s="444">
        <f t="shared" ca="1" si="167"/>
        <v>6257809341.7523994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6257809341.7523994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26074205.590634998</v>
      </c>
      <c r="L3407" s="444">
        <f t="shared" ca="1" si="167"/>
        <v>6283883547.3430347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6283883547.3430347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26182848.113929313</v>
      </c>
      <c r="L3408" s="444">
        <f t="shared" ca="1" si="167"/>
        <v>6310066395.4569645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6310066395.4569645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26291943.314404018</v>
      </c>
      <c r="L3409" s="444">
        <f t="shared" ca="1" si="167"/>
        <v>6336358338.771369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6336358338.771369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26401493.078214038</v>
      </c>
      <c r="L3410" s="444">
        <f t="shared" ca="1" si="167"/>
        <v>6362759831.8495827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6362759831.8495827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26511499.299373262</v>
      </c>
      <c r="L3411" s="444">
        <f t="shared" ca="1" si="167"/>
        <v>6389271331.1489563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6389271331.1489563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26621963.879787318</v>
      </c>
      <c r="L3412" s="444">
        <f t="shared" ca="1" si="167"/>
        <v>6415893295.0287437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6415893295.0287437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26732888.729286432</v>
      </c>
      <c r="L3413" s="444">
        <f t="shared" ca="1" si="167"/>
        <v>6442626183.7580299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6442626183.7580299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26844275.765658457</v>
      </c>
      <c r="L3414" s="444">
        <f t="shared" ca="1" si="167"/>
        <v>6469470459.5236883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6469470459.5236883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26956126.914682034</v>
      </c>
      <c r="L3415" s="444">
        <f t="shared" ca="1" si="167"/>
        <v>6496426586.4383707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6496426586.4383707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27068444.110159878</v>
      </c>
      <c r="L3416" s="444">
        <f t="shared" ca="1" si="167"/>
        <v>6523495030.5485306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6523495030.5485306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27181229.293952212</v>
      </c>
      <c r="L3417" s="444">
        <f t="shared" ca="1" si="167"/>
        <v>6550676259.8424826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6550676259.8424826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27294484.416010343</v>
      </c>
      <c r="L3418" s="444">
        <f t="shared" ca="1" si="167"/>
        <v>6577970744.2584925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6577970744.2584925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27408211.434410386</v>
      </c>
      <c r="L3419" s="444">
        <f t="shared" ca="1" si="167"/>
        <v>6605378955.6929026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6605378955.6929026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27522412.315387093</v>
      </c>
      <c r="L3420" s="444">
        <f t="shared" ca="1" si="167"/>
        <v>6632901368.0082893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6632901368.0082893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27637089.033367872</v>
      </c>
      <c r="L3421" s="444">
        <f t="shared" ca="1" si="167"/>
        <v>6660538457.0416574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6660538457.0416574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27752243.571006905</v>
      </c>
      <c r="L3422" s="444">
        <f t="shared" ca="1" si="167"/>
        <v>6688290700.6126642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6688290700.6126642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27867877.919219434</v>
      </c>
      <c r="L3423" s="444">
        <f t="shared" ca="1" si="167"/>
        <v>6716158578.5318832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6716158578.5318832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27983994.077216178</v>
      </c>
      <c r="L3424" s="444">
        <f t="shared" ca="1" si="167"/>
        <v>6744142572.6090994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6744142572.6090994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28100594.052537911</v>
      </c>
      <c r="L3425" s="444">
        <f t="shared" ca="1" si="167"/>
        <v>6772243166.6616373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6772243166.6616373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28217679.861090153</v>
      </c>
      <c r="L3426" s="444">
        <f t="shared" ca="1" si="167"/>
        <v>6800460846.522727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6800460846.522727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28335253.527178023</v>
      </c>
      <c r="L3427" s="444">
        <f t="shared" ca="1" si="167"/>
        <v>6828796100.0499048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6828796100.0499048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28453317.083541274</v>
      </c>
      <c r="L3428" s="444">
        <f t="shared" ca="1" si="167"/>
        <v>6857249417.1334457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6857249417.1334457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28571872.571389358</v>
      </c>
      <c r="L3429" s="444">
        <f t="shared" ca="1" si="167"/>
        <v>6885821289.7048349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6885821289.7048349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28690922.040436812</v>
      </c>
      <c r="L3430" s="444">
        <f t="shared" ca="1" si="167"/>
        <v>6914512211.7452717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6914512211.7452717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28810467.548938632</v>
      </c>
      <c r="L3431" s="444">
        <f t="shared" ca="1" si="167"/>
        <v>6943322679.2942104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6943322679.2942104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28930511.163725875</v>
      </c>
      <c r="L3432" s="444">
        <f t="shared" ca="1" si="167"/>
        <v>6972253190.4579363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6972253190.4579363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29051054.9602414</v>
      </c>
      <c r="L3433" s="444">
        <f t="shared" ca="1" si="167"/>
        <v>7001304245.4181776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7001304245.4181776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29172101.02257574</v>
      </c>
      <c r="L3434" s="444">
        <f t="shared" ca="1" si="167"/>
        <v>7030476346.440753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7030476346.440753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29293651.443503138</v>
      </c>
      <c r="L3435" s="444">
        <f t="shared" ca="1" si="167"/>
        <v>7059769997.8842564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7059769997.8842564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29415708.324517734</v>
      </c>
      <c r="L3436" s="444">
        <f t="shared" ca="1" si="167"/>
        <v>7089185706.2087746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7089185706.2087746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29538273.775869895</v>
      </c>
      <c r="L3437" s="444">
        <f t="shared" ca="1" si="167"/>
        <v>7118723979.9846449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7118723979.9846449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29661349.916602686</v>
      </c>
      <c r="L3438" s="444">
        <f t="shared" ca="1" si="167"/>
        <v>7148385329.901248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7148385329.901248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29784938.874588534</v>
      </c>
      <c r="L3439" s="444">
        <f t="shared" ca="1" si="167"/>
        <v>7178170268.7758369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7178170268.7758369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29909042.786565986</v>
      </c>
      <c r="L3440" s="444">
        <f t="shared" ca="1" si="167"/>
        <v>7208079311.5624027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7208079311.5624027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30033663.798176676</v>
      </c>
      <c r="L3441" s="444">
        <f t="shared" ca="1" si="167"/>
        <v>7238112975.3605795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7238112975.3605795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30158804.064002417</v>
      </c>
      <c r="L3442" s="444">
        <f t="shared" ca="1" si="167"/>
        <v>7268271779.4245815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7268271779.4245815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30284465.747602422</v>
      </c>
      <c r="L3443" s="444">
        <f t="shared" ca="1" si="167"/>
        <v>7298556245.172184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7298556245.172184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30410651.021550771</v>
      </c>
      <c r="L3444" s="444">
        <f t="shared" ca="1" si="167"/>
        <v>7328966896.1937351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7328966896.1937351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30537362.067473896</v>
      </c>
      <c r="L3445" s="444">
        <f t="shared" ca="1" si="167"/>
        <v>7359504258.2612095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7359504258.2612095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30664601.076088373</v>
      </c>
      <c r="L3446" s="444">
        <f t="shared" ca="1" si="167"/>
        <v>7390168859.3372974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7390168859.3372974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30792370.24723874</v>
      </c>
      <c r="L3447" s="444">
        <f t="shared" ca="1" si="167"/>
        <v>7420961229.5845366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7420961229.5845366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30920671.78993557</v>
      </c>
      <c r="L3448" s="444">
        <f t="shared" ca="1" si="167"/>
        <v>7451881901.3744717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7451881901.3744717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31049507.922393635</v>
      </c>
      <c r="L3449" s="444">
        <f t="shared" ca="1" si="167"/>
        <v>7482931409.2968655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7482931409.2968655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31178880.872070272</v>
      </c>
      <c r="L3450" s="444">
        <f t="shared" ca="1" si="167"/>
        <v>7514110290.1689358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7514110290.1689358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31308792.875703897</v>
      </c>
      <c r="L3451" s="444">
        <f t="shared" ca="1" si="167"/>
        <v>7545419083.0446396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7545419083.0446396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31439246.179352663</v>
      </c>
      <c r="L3452" s="444">
        <f t="shared" ca="1" si="167"/>
        <v>7576858329.2239923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7576858329.2239923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31570243.038433302</v>
      </c>
      <c r="L3453" s="444">
        <f t="shared" ca="1" si="167"/>
        <v>7608428572.2624254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7608428572.2624254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31701785.717760105</v>
      </c>
      <c r="L3454" s="444">
        <f t="shared" ca="1" si="167"/>
        <v>7640130357.9801855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7640130357.9801855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31833876.491584107</v>
      </c>
      <c r="L3455" s="444">
        <f t="shared" ca="1" si="167"/>
        <v>7671964234.4717693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7671964234.4717693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31966517.643632375</v>
      </c>
      <c r="L3456" s="444">
        <f t="shared" ca="1" si="167"/>
        <v>7703930752.1154013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7703930752.1154013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32099711.467147503</v>
      </c>
      <c r="L3457" s="444">
        <f t="shared" ca="1" si="167"/>
        <v>7736030463.5825491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7736030463.5825491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32233460.264927287</v>
      </c>
      <c r="L3458" s="444">
        <f t="shared" ca="1" si="167"/>
        <v>7768263923.847476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7768263923.847476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32367766.349364486</v>
      </c>
      <c r="L3459" s="444">
        <f t="shared" ca="1" si="167"/>
        <v>7800631690.1968403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7800631690.1968403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32502632.042486835</v>
      </c>
      <c r="L3460" s="444">
        <f t="shared" ca="1" si="167"/>
        <v>7833134322.2393274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7833134322.2393274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32638059.675997194</v>
      </c>
      <c r="L3461" s="444">
        <f t="shared" ca="1" si="167"/>
        <v>7865772381.9153242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7865772381.9153242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32774051.591313854</v>
      </c>
      <c r="L3462" s="444">
        <f t="shared" ca="1" si="167"/>
        <v>7898546433.5066385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7898546433.5066385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32910610.139610995</v>
      </c>
      <c r="L3463" s="444">
        <f t="shared" ca="1" si="167"/>
        <v>7931457043.6462498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7931457043.6462498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33047737.681859374</v>
      </c>
      <c r="L3464" s="444">
        <f t="shared" ca="1" si="167"/>
        <v>7964504781.3281088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7964504781.3281088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33185436.588867124</v>
      </c>
      <c r="L3465" s="444">
        <f t="shared" ca="1" si="167"/>
        <v>7997690217.916976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7997690217.916976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33323709.241320733</v>
      </c>
      <c r="L3466" s="444">
        <f t="shared" ca="1" si="167"/>
        <v>8031013927.1582966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8031013927.1582966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33462558.029826235</v>
      </c>
      <c r="L3467" s="444">
        <f t="shared" ca="1" si="167"/>
        <v>8064476485.1881227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8064476485.1881227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33601985.35495051</v>
      </c>
      <c r="L3468" s="444">
        <f t="shared" ca="1" si="167"/>
        <v>8098078470.5430737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8098078470.5430737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33741993.627262808</v>
      </c>
      <c r="L3469" s="444">
        <f t="shared" ca="1" si="167"/>
        <v>8131820464.1703367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8131820464.1703367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33882585.267376401</v>
      </c>
      <c r="L3470" s="444">
        <f t="shared" ca="1" si="167"/>
        <v>8165703049.4377127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8165703049.4377127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34023762.705990471</v>
      </c>
      <c r="L3471" s="444">
        <f t="shared" ca="1" si="167"/>
        <v>8199726812.1437035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8199726812.1437035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34165528.383932099</v>
      </c>
      <c r="L3472" s="444">
        <f t="shared" ca="1" si="167"/>
        <v>8233892340.5276356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8233892340.5276356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34307884.75219848</v>
      </c>
      <c r="L3473" s="444">
        <f t="shared" ca="1" si="167"/>
        <v>8268200225.2798338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8268200225.2798338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34450834.271999314</v>
      </c>
      <c r="L3474" s="444">
        <f t="shared" ca="1" si="167"/>
        <v>8302651059.5518332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8302651059.5518332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34594379.414799303</v>
      </c>
      <c r="L3475" s="444">
        <f t="shared" ca="1" si="167"/>
        <v>8337245438.9666328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8337245438.9666328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34738522.662360974</v>
      </c>
      <c r="L3476" s="444">
        <f t="shared" ca="1" si="167"/>
        <v>8371983961.628994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8371983961.628994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34883266.506787471</v>
      </c>
      <c r="L3477" s="444">
        <f t="shared" ca="1" si="167"/>
        <v>8406867228.1357813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8406867228.1357813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35028613.450565755</v>
      </c>
      <c r="L3478" s="444">
        <f t="shared" ca="1" si="167"/>
        <v>8441895841.5863466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8441895841.5863466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35174566.006609775</v>
      </c>
      <c r="L3479" s="444">
        <f t="shared" ca="1" si="167"/>
        <v>8477070407.5929565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8477070407.5929565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35321126.698303983</v>
      </c>
      <c r="L3480" s="444">
        <f t="shared" ca="1" si="167"/>
        <v>8512391534.2912607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8512391534.2912607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35468298.059546918</v>
      </c>
      <c r="L3481" s="444">
        <f t="shared" ca="1" si="167"/>
        <v>8547859832.3508072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8547859832.3508072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35616082.634795032</v>
      </c>
      <c r="L3482" s="444">
        <f t="shared" ca="1" si="167"/>
        <v>8583475914.9856024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8583475914.9856024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35764482.97910668</v>
      </c>
      <c r="L3483" s="444">
        <f t="shared" ca="1" si="167"/>
        <v>8619240397.9647083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8619240397.9647083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35913501.658186287</v>
      </c>
      <c r="L3484" s="444">
        <f t="shared" ca="1" si="167"/>
        <v>8655153899.6228943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8655153899.6228943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36063141.248428725</v>
      </c>
      <c r="L3485" s="444">
        <f t="shared" ca="1" si="167"/>
        <v>8691217040.8713226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8691217040.8713226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36213404.336963847</v>
      </c>
      <c r="L3486" s="444">
        <f t="shared" ca="1" si="167"/>
        <v>8727430445.2082863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8727430445.2082863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36364293.521701194</v>
      </c>
      <c r="L3487" s="444">
        <f t="shared" ca="1" si="167"/>
        <v>8763794738.7299881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8763794738.7299881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36515811.411374949</v>
      </c>
      <c r="L3488" s="444">
        <f t="shared" ca="1" si="167"/>
        <v>8800310550.1413631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8800310550.1413631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36667960.625589013</v>
      </c>
      <c r="L3489" s="444">
        <f t="shared" ca="1" si="167"/>
        <v>8836978510.7669525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8836978510.7669525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36820743.7948623</v>
      </c>
      <c r="L3490" s="444">
        <f t="shared" ca="1" si="167"/>
        <v>8873799254.5618153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8873799254.5618153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36974163.560674228</v>
      </c>
      <c r="L3491" s="444">
        <f t="shared" ca="1" si="167"/>
        <v>8910773418.1224899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8910773418.1224899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37128222.575510375</v>
      </c>
      <c r="L3492" s="444">
        <f t="shared" ca="1" si="167"/>
        <v>8947901640.698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8947901640.698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37282923.502908334</v>
      </c>
      <c r="L3493" s="444">
        <f t="shared" ca="1" si="167"/>
        <v>8985184564.2009087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8985184564.2009087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37438269.017503783</v>
      </c>
      <c r="L3494" s="444">
        <f t="shared" ca="1" si="167"/>
        <v>9022622833.2184124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9022622833.2184124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37594261.805076718</v>
      </c>
      <c r="L3495" s="444">
        <f t="shared" ca="1" si="167"/>
        <v>9060217095.023489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9060217095.023489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37750904.562597871</v>
      </c>
      <c r="L3496" s="444">
        <f t="shared" ca="1" si="167"/>
        <v>9097967999.5860863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9097967999.5860863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37908199.998275362</v>
      </c>
      <c r="L3497" s="444">
        <f t="shared" ca="1" si="167"/>
        <v>9135876199.584362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9135876199.584362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38066150.831601508</v>
      </c>
      <c r="L3498" s="444">
        <f t="shared" ca="1" si="167"/>
        <v>9173942350.4159641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9173942350.4159641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38224759.793399848</v>
      </c>
      <c r="L3499" s="444">
        <f t="shared" ca="1" si="167"/>
        <v>9212167110.2093639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9212167110.2093639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38384029.625872351</v>
      </c>
      <c r="L3500" s="444">
        <f t="shared" ca="1" si="167"/>
        <v>9250551139.8352356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9250551139.8352356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38543963.082646817</v>
      </c>
      <c r="L3501" s="444">
        <f t="shared" ca="1" si="167"/>
        <v>9289095102.9178829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9289095102.9178829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38704562.928824514</v>
      </c>
      <c r="L3502" s="444">
        <f t="shared" ca="1" si="167"/>
        <v>9327799665.8467083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9327799665.8467083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38865831.941027954</v>
      </c>
      <c r="L3503" s="444">
        <f t="shared" ca="1" si="167"/>
        <v>9366665497.7877369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9366665497.7877369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39027772.907448903</v>
      </c>
      <c r="L3504" s="444">
        <f t="shared" ca="1" si="167"/>
        <v>9405693270.6951866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9405693270.6951866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39190388.627896607</v>
      </c>
      <c r="L3505" s="444">
        <f t="shared" ca="1" si="167"/>
        <v>9444883659.3230839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9444883659.3230839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39353681.91384618</v>
      </c>
      <c r="L3506" s="444">
        <f t="shared" ca="1" si="167"/>
        <v>9484237341.2369308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9484237341.2369308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39517655.588487208</v>
      </c>
      <c r="L3507" s="444">
        <f t="shared" ca="1" si="167"/>
        <v>9523754996.8254185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9523754996.8254185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39682312.486772574</v>
      </c>
      <c r="L3508" s="444">
        <f t="shared" ca="1" si="167"/>
        <v>9563437309.312191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9563437309.312191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39847655.455467463</v>
      </c>
      <c r="L3509" s="444">
        <f t="shared" ca="1" si="167"/>
        <v>9603284964.7676582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9603284964.7676582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40013687.353198573</v>
      </c>
      <c r="L3510" s="444">
        <f t="shared" ca="1" si="167"/>
        <v>9643298652.1208572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9643298652.1208572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40180411.050503574</v>
      </c>
      <c r="L3511" s="444">
        <f t="shared" ca="1" si="167"/>
        <v>9683479063.17136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9683479063.17136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40347829.429880664</v>
      </c>
      <c r="L3512" s="444">
        <f t="shared" ca="1" si="167"/>
        <v>9723826892.6012402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9723826892.6012402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40515945.385838501</v>
      </c>
      <c r="L3513" s="444">
        <f t="shared" ca="1" si="167"/>
        <v>9764342837.9870777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9764342837.9870777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40684761.824946158</v>
      </c>
      <c r="L3514" s="444">
        <f t="shared" ca="1" si="167"/>
        <v>9805027599.8120232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9805027599.8120232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40854281.665883429</v>
      </c>
      <c r="L3515" s="444">
        <f t="shared" ca="1" si="167"/>
        <v>9845881881.4779072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9845881881.4779072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41024507.839491278</v>
      </c>
      <c r="L3516" s="444">
        <f t="shared" ca="1" si="167"/>
        <v>9886906389.3173981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9886906389.3173981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41195443.288822494</v>
      </c>
      <c r="L3517" s="444">
        <f t="shared" ca="1" si="167"/>
        <v>9928101832.6062202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9928101832.6062202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41367090.969192587</v>
      </c>
      <c r="L3518" s="444">
        <f t="shared" ca="1" si="167"/>
        <v>9969468923.5754128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9969468923.5754128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41539453.848230883</v>
      </c>
      <c r="L3519" s="444">
        <f t="shared" ca="1" si="167"/>
        <v>10011008377.423643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10011008377.423643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41712534.905931845</v>
      </c>
      <c r="L3520" s="444">
        <f t="shared" ca="1" si="167"/>
        <v>10052720912.329575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10052720912.329575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41886337.134706557</v>
      </c>
      <c r="L3521" s="444">
        <f t="shared" ca="1" si="167"/>
        <v>10094607249.464281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10094607249.464281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42060863.539434507</v>
      </c>
      <c r="L3522" s="444">
        <f t="shared" ca="1" si="167"/>
        <v>10136668113.003716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10136668113.003716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42236117.137515478</v>
      </c>
      <c r="L3523" s="444">
        <f t="shared" ca="1" si="167"/>
        <v>10178904230.141232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10178904230.141232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42412100.958921798</v>
      </c>
      <c r="L3524" s="444">
        <f t="shared" ca="1" si="167"/>
        <v>10221316331.100153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10221316331.100153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42588818.046250634</v>
      </c>
      <c r="L3525" s="444">
        <f t="shared" ca="1" si="167"/>
        <v>10263905149.146404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10263905149.146404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42766271.454776682</v>
      </c>
      <c r="L3526" s="444">
        <f t="shared" ca="1" si="167"/>
        <v>10306671420.601181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10306671420.601181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42944464.252504922</v>
      </c>
      <c r="L3527" s="444">
        <f t="shared" ca="1" si="167"/>
        <v>10349615884.853685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10349615884.853685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43123399.520223692</v>
      </c>
      <c r="L3528" s="444">
        <f t="shared" ca="1" si="167"/>
        <v>10392739284.373909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10392739284.373909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43303080.351557955</v>
      </c>
      <c r="L3529" s="444">
        <f t="shared" ca="1" si="167"/>
        <v>10436042364.725468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10436042364.725468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43483509.853022784</v>
      </c>
      <c r="L3530" s="444">
        <f t="shared" ca="1" si="167"/>
        <v>10479525874.578491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10479525874.578491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43664691.144077048</v>
      </c>
      <c r="L3531" s="444">
        <f t="shared" ca="1" si="167"/>
        <v>10523190565.722569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10523190565.722569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43846627.357177369</v>
      </c>
      <c r="L3532" s="444">
        <f t="shared" ca="1" si="167"/>
        <v>10567037193.079746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10567037193.079746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44029321.637832277</v>
      </c>
      <c r="L3533" s="444">
        <f t="shared" ca="1" si="167"/>
        <v>10611066514.717579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10611066514.717579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44212777.144656576</v>
      </c>
      <c r="L3534" s="444">
        <f t="shared" ca="1" si="167"/>
        <v>10655279291.862236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10655279291.862236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44396997.049425982</v>
      </c>
      <c r="L3535" s="444">
        <f t="shared" ca="1" si="167"/>
        <v>10699676288.911661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10699676288.911661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44581984.53713192</v>
      </c>
      <c r="L3536" s="444">
        <f t="shared" ca="1" si="167"/>
        <v>10744258273.448793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10744258273.448793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44767742.806036636</v>
      </c>
      <c r="L3537" s="444">
        <f t="shared" ca="1" si="167"/>
        <v>10789026016.254829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10789026016.254829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44954275.067728452</v>
      </c>
      <c r="L3538" s="444">
        <f t="shared" ca="1" si="167"/>
        <v>10833980291.322557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10833980291.322557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45141584.547177322</v>
      </c>
      <c r="L3539" s="444">
        <f t="shared" ca="1" si="167"/>
        <v>10879121875.869736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10879121875.869736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45329674.482790567</v>
      </c>
      <c r="L3540" s="444">
        <f t="shared" ca="1" si="167"/>
        <v>10924451550.352526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10924451550.352526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45518548.12646886</v>
      </c>
      <c r="L3541" s="444">
        <f t="shared" ca="1" si="167"/>
        <v>10969970098.478994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10969970098.478994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45708208.743662477</v>
      </c>
      <c r="L3542" s="444">
        <f t="shared" ca="1" si="167"/>
        <v>11015678307.222656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11015678307.222656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45898659.613427736</v>
      </c>
      <c r="L3543" s="444">
        <f t="shared" ca="1" si="167"/>
        <v>11061576966.836084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11061576966.836084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46089904.028483681</v>
      </c>
      <c r="L3544" s="444">
        <f t="shared" ca="1" si="167"/>
        <v>11107666870.864569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11107666870.864569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46281945.295269035</v>
      </c>
      <c r="L3545" s="444">
        <f t="shared" ca="1" si="167"/>
        <v>11153948816.159838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11153948816.159838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46474786.733999327</v>
      </c>
      <c r="L3546" s="444">
        <f t="shared" ca="1" si="167"/>
        <v>11200423602.893837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11200423602.893837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46668431.678724319</v>
      </c>
      <c r="L3547" s="444">
        <f t="shared" ca="1" si="167"/>
        <v>11247092034.572561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11247092034.572561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46862883.47738567</v>
      </c>
      <c r="L3548" s="444">
        <f t="shared" ca="1" si="167"/>
        <v>11293954918.049948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11293954918.049948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47058145.491874784</v>
      </c>
      <c r="L3549" s="444">
        <f t="shared" ca="1" si="167"/>
        <v>11341013063.541822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11341013063.541822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47254221.098090924</v>
      </c>
      <c r="L3550" s="444">
        <f t="shared" ca="1" si="167"/>
        <v>11388267284.639914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11388267284.639914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47451113.685999639</v>
      </c>
      <c r="L3551" s="444">
        <f t="shared" ca="1" si="167"/>
        <v>11435718398.325912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11435718398.325912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47648826.659691304</v>
      </c>
      <c r="L3552" s="444">
        <f t="shared" ca="1" si="167"/>
        <v>11483367224.985603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11483367224.985603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47847363.437440015</v>
      </c>
      <c r="L3553" s="444">
        <f t="shared" ca="1" si="167"/>
        <v>11531214588.423044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11531214588.423044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48046727.451762684</v>
      </c>
      <c r="L3554" s="444">
        <f t="shared" ca="1" si="167"/>
        <v>11579261315.874807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11579261315.874807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48246922.149478361</v>
      </c>
      <c r="L3555" s="444">
        <f t="shared" ca="1" si="167"/>
        <v>11627508238.024286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11627508238.024286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48447950.991767861</v>
      </c>
      <c r="L3556" s="444">
        <f t="shared" ca="1" si="167"/>
        <v>11675956189.016054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11675956189.016054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48649817.454233557</v>
      </c>
      <c r="L3557" s="444">
        <f t="shared" ca="1" si="167"/>
        <v>11724606006.470287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11724606006.470287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48852525.026959531</v>
      </c>
      <c r="L3558" s="444">
        <f t="shared" ca="1" si="167"/>
        <v>11773458531.497248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11773458531.497248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49056077.214571863</v>
      </c>
      <c r="L3559" s="444">
        <f t="shared" ca="1" si="167"/>
        <v>11822514608.711819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11822514608.711819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49260477.536299244</v>
      </c>
      <c r="L3560" s="444">
        <f t="shared" ca="1" si="167"/>
        <v>11871775086.248117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11871775086.248117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49465729.526033819</v>
      </c>
      <c r="L3561" s="444">
        <f t="shared" ca="1" si="167"/>
        <v>11921240815.774151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11921240815.774151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49671836.732392296</v>
      </c>
      <c r="L3562" s="444">
        <f t="shared" ca="1" si="167"/>
        <v>11970912652.506542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11970912652.506542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49878802.718777262</v>
      </c>
      <c r="L3563" s="444">
        <f t="shared" ca="1" si="167"/>
        <v>12020791455.225319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12020791455.225319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50086631.063438825</v>
      </c>
      <c r="L3564" s="444">
        <f t="shared" ca="1" si="167"/>
        <v>12070878086.288757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12070878086.288757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50295325.359536491</v>
      </c>
      <c r="L3565" s="444">
        <f t="shared" ca="1" si="167"/>
        <v>12121173411.648294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12121173411.648294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50504889.215201229</v>
      </c>
      <c r="L3566" s="444">
        <f t="shared" ca="1" si="167"/>
        <v>12171678300.863495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12171678300.863495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50715326.253597893</v>
      </c>
      <c r="L3567" s="444">
        <f t="shared" ca="1" si="167"/>
        <v>12222393627.117092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12222393627.117092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50926640.112987883</v>
      </c>
      <c r="L3568" s="444">
        <f t="shared" ca="1" si="167"/>
        <v>12273320267.23008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12273320267.23008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51138834.446791999</v>
      </c>
      <c r="L3569" s="444">
        <f t="shared" ca="1" si="167"/>
        <v>12324459101.676872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12324459101.676872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51351912.923653632</v>
      </c>
      <c r="L3570" s="444">
        <f t="shared" ca="1" si="167"/>
        <v>12375811014.600527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12375811014.600527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51565879.227502197</v>
      </c>
      <c r="L3571" s="444">
        <f t="shared" ca="1" si="167"/>
        <v>12427376893.82803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12427376893.82803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51780737.057616793</v>
      </c>
      <c r="L3572" s="444">
        <f t="shared" ca="1" si="167"/>
        <v>12479157630.885647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12479157630.885647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51996490.128690198</v>
      </c>
      <c r="L3573" s="444">
        <f t="shared" ca="1" si="167"/>
        <v>12531154121.014338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12531154121.014338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52213142.170893073</v>
      </c>
      <c r="L3574" s="444">
        <f t="shared" ca="1" si="167"/>
        <v>12583367263.18523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12583367263.18523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52430696.929938458</v>
      </c>
      <c r="L3575" s="444">
        <f t="shared" ca="1" si="167"/>
        <v>12635797960.11517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12635797960.11517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52649158.167146541</v>
      </c>
      <c r="L3576" s="444">
        <f t="shared" ca="1" si="167"/>
        <v>12688447118.282316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12688447118.282316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52868529.659509651</v>
      </c>
      <c r="L3577" s="444">
        <f t="shared" ca="1" si="167"/>
        <v>12741315647.941826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12741315647.941826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53088815.199757606</v>
      </c>
      <c r="L3578" s="444">
        <f t="shared" ref="L3578:L3832" ca="1" si="172">I3578-J3578+K3578</f>
        <v>12794404463.141584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12794404463.141584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53310018.596423268</v>
      </c>
      <c r="L3579" s="444">
        <f t="shared" ca="1" si="172"/>
        <v>12847714481.738008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12847714481.738008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53532143.673908368</v>
      </c>
      <c r="L3580" s="444">
        <f t="shared" ca="1" si="172"/>
        <v>12901246625.411917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12901246625.411917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53755194.272549652</v>
      </c>
      <c r="L3581" s="444">
        <f t="shared" ca="1" si="172"/>
        <v>12955001819.684467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12955001819.684467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53979174.248685278</v>
      </c>
      <c r="L3582" s="444">
        <f t="shared" ca="1" si="172"/>
        <v>13008980993.933153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13008980993.933153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54204087.474721469</v>
      </c>
      <c r="L3583" s="444">
        <f t="shared" ca="1" si="172"/>
        <v>13063185081.407875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13063185081.407875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54429937.839199476</v>
      </c>
      <c r="L3584" s="444">
        <f t="shared" ca="1" si="172"/>
        <v>13117615019.247074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13117615019.247074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54656729.246862806</v>
      </c>
      <c r="L3585" s="444">
        <f t="shared" ca="1" si="172"/>
        <v>13172271748.493937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13172271748.493937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54884465.618724734</v>
      </c>
      <c r="L3586" s="444">
        <f t="shared" ca="1" si="172"/>
        <v>13227156214.112661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13227156214.112661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55113150.89213609</v>
      </c>
      <c r="L3587" s="444">
        <f t="shared" ca="1" si="172"/>
        <v>13282269365.004797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13282269365.004797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55342789.020853318</v>
      </c>
      <c r="L3588" s="444">
        <f t="shared" ca="1" si="172"/>
        <v>13337612154.02565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13337612154.02565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55573383.975106873</v>
      </c>
      <c r="L3589" s="444">
        <f t="shared" ca="1" si="172"/>
        <v>13393185538.000757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13393185538.000757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55804939.741669819</v>
      </c>
      <c r="L3590" s="444">
        <f t="shared" ca="1" si="172"/>
        <v>13448990477.742428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13448990477.742428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56037460.323926777</v>
      </c>
      <c r="L3591" s="444">
        <f t="shared" ca="1" si="172"/>
        <v>13505027938.066355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13505027938.066355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56270949.741943136</v>
      </c>
      <c r="L3592" s="444">
        <f t="shared" ca="1" si="172"/>
        <v>13561298887.808298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13561298887.808298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56505412.032534584</v>
      </c>
      <c r="L3593" s="444">
        <f t="shared" ca="1" si="172"/>
        <v>13617804299.840832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13617804299.840832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56740851.249336801</v>
      </c>
      <c r="L3594" s="444">
        <f t="shared" ca="1" si="172"/>
        <v>13674545151.090168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13674545151.090168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56977271.462875709</v>
      </c>
      <c r="L3595" s="444">
        <f t="shared" ca="1" si="172"/>
        <v>13731522422.553043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13731522422.553043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57214676.760637678</v>
      </c>
      <c r="L3596" s="444">
        <f t="shared" ca="1" si="172"/>
        <v>13788737099.313681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13788737099.313681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57453071.247140326</v>
      </c>
      <c r="L3597" s="444">
        <f t="shared" ca="1" si="172"/>
        <v>13846190170.560822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13846190170.560822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57692459.04400342</v>
      </c>
      <c r="L3598" s="444">
        <f t="shared" ca="1" si="172"/>
        <v>13903882629.604824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13903882629.604824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57932844.290020093</v>
      </c>
      <c r="L3599" s="444">
        <f t="shared" ca="1" si="172"/>
        <v>13961815473.894844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13961815473.894844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58174231.141228527</v>
      </c>
      <c r="L3600" s="444">
        <f t="shared" ca="1" si="172"/>
        <v>14019989705.036072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14019989705.036072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58416623.770983629</v>
      </c>
      <c r="L3601" s="444">
        <f t="shared" ca="1" si="172"/>
        <v>14078406328.807055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14078406328.807055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58660026.370029382</v>
      </c>
      <c r="L3602" s="444">
        <f t="shared" ca="1" si="172"/>
        <v>14137066355.177084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14137066355.177084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58904443.146571174</v>
      </c>
      <c r="L3603" s="444">
        <f t="shared" ca="1" si="172"/>
        <v>14195970798.323656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14195970798.323656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59149878.326348566</v>
      </c>
      <c r="L3604" s="444">
        <f t="shared" ca="1" si="172"/>
        <v>14255120676.650005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14255120676.650005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59396336.152708344</v>
      </c>
      <c r="L3605" s="444">
        <f t="shared" ca="1" si="172"/>
        <v>14314517012.802713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14314517012.802713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59643820.886677973</v>
      </c>
      <c r="L3606" s="444">
        <f t="shared" ca="1" si="172"/>
        <v>14374160833.689392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14374160833.689392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59892336.807039127</v>
      </c>
      <c r="L3607" s="444">
        <f t="shared" ca="1" si="172"/>
        <v>14434053170.496431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14434053170.496431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60141888.210401803</v>
      </c>
      <c r="L3608" s="444">
        <f t="shared" ca="1" si="172"/>
        <v>14494195058.706833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14494195058.706833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60392479.411278471</v>
      </c>
      <c r="L3609" s="444">
        <f t="shared" ca="1" si="172"/>
        <v>14554587538.118111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14554587538.118111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60644114.742158793</v>
      </c>
      <c r="L3610" s="444">
        <f t="shared" ca="1" si="172"/>
        <v>14615231652.86027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14615231652.86027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60896798.553584456</v>
      </c>
      <c r="L3611" s="444">
        <f t="shared" ca="1" si="172"/>
        <v>14676128451.413855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14676128451.413855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61150535.214224391</v>
      </c>
      <c r="L3612" s="444">
        <f t="shared" ca="1" si="172"/>
        <v>14737278986.628078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14737278986.628078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61405329.110950328</v>
      </c>
      <c r="L3613" s="444">
        <f t="shared" ca="1" si="172"/>
        <v>14798684315.739029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14798684315.739029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61661184.648912616</v>
      </c>
      <c r="L3614" s="444">
        <f t="shared" ca="1" si="172"/>
        <v>14860345500.387941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14860345500.387941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61918106.251616418</v>
      </c>
      <c r="L3615" s="444">
        <f t="shared" ca="1" si="172"/>
        <v>14922263606.639557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14922263606.639557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62176098.360998161</v>
      </c>
      <c r="L3616" s="444">
        <f t="shared" ca="1" si="172"/>
        <v>14984439705.000555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14984439705.000555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62435165.43750231</v>
      </c>
      <c r="L3617" s="444">
        <f t="shared" ca="1" si="172"/>
        <v>15046874870.438057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15046874870.438057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62695311.960158579</v>
      </c>
      <c r="L3618" s="444">
        <f t="shared" ca="1" si="172"/>
        <v>15109570182.398216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15109570182.398216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62956542.426659226</v>
      </c>
      <c r="L3619" s="444">
        <f t="shared" ca="1" si="172"/>
        <v>15172526724.824875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15172526724.824875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63218861.353436984</v>
      </c>
      <c r="L3620" s="444">
        <f t="shared" ca="1" si="172"/>
        <v>15235745586.178312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15235745586.178312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63482273.27574297</v>
      </c>
      <c r="L3621" s="444">
        <f t="shared" ca="1" si="172"/>
        <v>15299227859.454056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15299227859.454056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63746782.747725233</v>
      </c>
      <c r="L3622" s="444">
        <f t="shared" ca="1" si="172"/>
        <v>15362974642.20178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15362974642.20178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64012394.342507415</v>
      </c>
      <c r="L3623" s="444">
        <f t="shared" ca="1" si="172"/>
        <v>15426987036.544289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15426987036.544289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64279112.652267866</v>
      </c>
      <c r="L3624" s="444">
        <f t="shared" ca="1" si="172"/>
        <v>15491266149.196556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15491266149.196556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64546942.288318984</v>
      </c>
      <c r="L3625" s="444">
        <f t="shared" ca="1" si="172"/>
        <v>15555813091.484875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15555813091.484875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64815887.881186977</v>
      </c>
      <c r="L3626" s="444">
        <f t="shared" ca="1" si="172"/>
        <v>15620628979.366062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15620628979.366062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65085954.080691919</v>
      </c>
      <c r="L3627" s="444">
        <f t="shared" ca="1" si="172"/>
        <v>15685714933.446754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15685714933.446754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65357145.55602815</v>
      </c>
      <c r="L3628" s="444">
        <f t="shared" ca="1" si="172"/>
        <v>15751072079.002783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15751072079.002783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65629466.99584493</v>
      </c>
      <c r="L3629" s="444">
        <f t="shared" ca="1" si="172"/>
        <v>15816701545.998629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15816701545.998629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65902923.10832762</v>
      </c>
      <c r="L3630" s="444">
        <f t="shared" ca="1" si="172"/>
        <v>15882604469.106956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15882604469.106956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66177518.621278979</v>
      </c>
      <c r="L3631" s="444">
        <f t="shared" ca="1" si="172"/>
        <v>15948781987.728235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15948781987.728235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66453258.282200977</v>
      </c>
      <c r="L3632" s="444">
        <f t="shared" ca="1" si="172"/>
        <v>16015235246.010437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16015235246.010437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66730146.858376823</v>
      </c>
      <c r="L3633" s="444">
        <f t="shared" ca="1" si="172"/>
        <v>16081965392.868814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16081965392.868814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67008189.136953391</v>
      </c>
      <c r="L3634" s="444">
        <f t="shared" ca="1" si="172"/>
        <v>16148973582.005768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16148973582.005768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67287389.925024018</v>
      </c>
      <c r="L3635" s="444">
        <f t="shared" ca="1" si="172"/>
        <v>16216260971.930792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16216260971.930792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67567754.04971163</v>
      </c>
      <c r="L3636" s="444">
        <f t="shared" ca="1" si="172"/>
        <v>16283828725.980503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16283828725.980503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67849286.358252093</v>
      </c>
      <c r="L3637" s="444">
        <f t="shared" ca="1" si="172"/>
        <v>16351678012.338755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16351678012.338755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68131991.718078136</v>
      </c>
      <c r="L3638" s="444">
        <f t="shared" ca="1" si="172"/>
        <v>16419810004.056833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16419810004.056833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68415875.01690346</v>
      </c>
      <c r="L3639" s="444">
        <f t="shared" ca="1" si="172"/>
        <v>16488225879.073736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16488225879.073736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68700941.162807226</v>
      </c>
      <c r="L3640" s="444">
        <f t="shared" ca="1" si="172"/>
        <v>16556926820.236544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16556926820.236544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68987195.084318921</v>
      </c>
      <c r="L3641" s="444">
        <f t="shared" ca="1" si="172"/>
        <v>16625914015.320862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16625914015.320862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69274641.730503589</v>
      </c>
      <c r="L3642" s="444">
        <f t="shared" ca="1" si="172"/>
        <v>16695188657.051365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16695188657.051365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69563286.071047351</v>
      </c>
      <c r="L3643" s="444">
        <f t="shared" ca="1" si="172"/>
        <v>16764751943.122412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16764751943.122412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69853133.096343383</v>
      </c>
      <c r="L3644" s="444">
        <f t="shared" ca="1" si="172"/>
        <v>16834605076.218756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16834605076.218756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70144187.817578152</v>
      </c>
      <c r="L3645" s="444">
        <f t="shared" ca="1" si="172"/>
        <v>16904749264.036333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16904749264.036333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70436455.266818047</v>
      </c>
      <c r="L3646" s="444">
        <f t="shared" ca="1" si="172"/>
        <v>16975185719.30315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16975185719.30315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70729940.497096464</v>
      </c>
      <c r="L3647" s="444">
        <f t="shared" ca="1" si="172"/>
        <v>17045915659.800247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17045915659.800247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71024648.582501024</v>
      </c>
      <c r="L3648" s="444">
        <f t="shared" ca="1" si="172"/>
        <v>17116940308.382748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17116940308.382748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71320584.618261442</v>
      </c>
      <c r="L3649" s="444">
        <f t="shared" ca="1" si="172"/>
        <v>17188260893.001011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17188260893.001011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71617753.720837548</v>
      </c>
      <c r="L3650" s="444">
        <f t="shared" ca="1" si="172"/>
        <v>17259878646.721848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17259878646.721848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71916161.028007701</v>
      </c>
      <c r="L3651" s="444">
        <f t="shared" ca="1" si="172"/>
        <v>17331794807.749855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17331794807.749855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72215811.698957726</v>
      </c>
      <c r="L3652" s="444">
        <f t="shared" ca="1" si="172"/>
        <v>17404010619.448814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17404010619.448814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72516710.91437006</v>
      </c>
      <c r="L3653" s="444">
        <f t="shared" ca="1" si="172"/>
        <v>17476527330.363186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17476527330.363186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72818863.876513273</v>
      </c>
      <c r="L3654" s="444">
        <f t="shared" ca="1" si="172"/>
        <v>17549346194.2397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17549346194.2397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73122275.809332088</v>
      </c>
      <c r="L3655" s="444">
        <f t="shared" ca="1" si="172"/>
        <v>17622468470.049034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17622468470.049034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73426951.958537638</v>
      </c>
      <c r="L3656" s="444">
        <f t="shared" ca="1" si="172"/>
        <v>17695895422.007572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17695895422.007572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73732897.591698214</v>
      </c>
      <c r="L3657" s="444">
        <f t="shared" ca="1" si="172"/>
        <v>17769628319.59927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17769628319.59927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74040117.998330295</v>
      </c>
      <c r="L3658" s="444">
        <f t="shared" ca="1" si="172"/>
        <v>17843668437.597599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17843668437.597599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74348618.489989996</v>
      </c>
      <c r="L3659" s="444">
        <f t="shared" ca="1" si="172"/>
        <v>17918017056.087589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17918017056.087589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74658404.40036495</v>
      </c>
      <c r="L3660" s="444">
        <f t="shared" ca="1" si="172"/>
        <v>17992675460.487953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17992675460.487953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74969481.085366473</v>
      </c>
      <c r="L3661" s="444">
        <f t="shared" ca="1" si="172"/>
        <v>18067644941.573318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18067644941.573318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75281853.923222154</v>
      </c>
      <c r="L3662" s="444">
        <f t="shared" ca="1" si="172"/>
        <v>18142926795.49654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18142926795.49654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75595528.314568922</v>
      </c>
      <c r="L3663" s="444">
        <f t="shared" ca="1" si="172"/>
        <v>18218522323.811108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18218522323.811108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75910509.682546288</v>
      </c>
      <c r="L3664" s="444">
        <f t="shared" ca="1" si="172"/>
        <v>18294432833.493652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18294432833.493652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76226803.472890213</v>
      </c>
      <c r="L3665" s="444">
        <f t="shared" ca="1" si="172"/>
        <v>18370659636.966541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18370659636.966541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76544415.154027253</v>
      </c>
      <c r="L3666" s="444">
        <f t="shared" ca="1" si="172"/>
        <v>18447204052.120567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18447204052.120567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76863350.217169032</v>
      </c>
      <c r="L3667" s="444">
        <f t="shared" ca="1" si="172"/>
        <v>18524067402.337738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18524067402.337738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77183614.176407248</v>
      </c>
      <c r="L3668" s="444">
        <f t="shared" ca="1" si="172"/>
        <v>18601251016.514145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18601251016.514145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77505212.568808943</v>
      </c>
      <c r="L3669" s="444">
        <f t="shared" ca="1" si="172"/>
        <v>18678756229.082954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18678756229.082954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77828150.954512313</v>
      </c>
      <c r="L3670" s="444">
        <f t="shared" ca="1" si="172"/>
        <v>18756584380.037468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18756584380.037468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78152434.916822776</v>
      </c>
      <c r="L3671" s="444">
        <f t="shared" ca="1" si="172"/>
        <v>18834736814.954292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18834736814.954292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78478070.062309548</v>
      </c>
      <c r="L3672" s="444">
        <f t="shared" ca="1" si="172"/>
        <v>18913214885.016602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18913214885.016602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78805062.0209025</v>
      </c>
      <c r="L3673" s="444">
        <f t="shared" ca="1" si="172"/>
        <v>18992019947.037502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18992019947.037502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79133416.445989594</v>
      </c>
      <c r="L3674" s="444">
        <f t="shared" ca="1" si="172"/>
        <v>19071153363.48349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19071153363.48349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79463139.014514536</v>
      </c>
      <c r="L3675" s="444">
        <f t="shared" ca="1" si="172"/>
        <v>19150616502.498005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19150616502.498005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79794235.427075014</v>
      </c>
      <c r="L3676" s="444">
        <f t="shared" ca="1" si="172"/>
        <v>19230410737.925079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19230410737.925079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80126711.408021167</v>
      </c>
      <c r="L3677" s="444">
        <f t="shared" ca="1" si="172"/>
        <v>19310537449.333099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19310537449.333099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80460572.705554575</v>
      </c>
      <c r="L3678" s="444">
        <f t="shared" ca="1" si="172"/>
        <v>19390998022.038654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19390998022.038654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80795825.09182772</v>
      </c>
      <c r="L3679" s="444">
        <f t="shared" ca="1" si="172"/>
        <v>19471793847.130482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19471793847.130482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81132474.363043666</v>
      </c>
      <c r="L3680" s="444">
        <f t="shared" ca="1" si="172"/>
        <v>19552926321.493526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19552926321.493526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81470526.339556366</v>
      </c>
      <c r="L3681" s="444">
        <f t="shared" ca="1" si="172"/>
        <v>19634396847.833084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19634396847.833084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81809986.865971178</v>
      </c>
      <c r="L3682" s="444">
        <f t="shared" ca="1" si="172"/>
        <v>19716206834.699055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19716206834.699055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82150861.811246067</v>
      </c>
      <c r="L3683" s="444">
        <f t="shared" ca="1" si="172"/>
        <v>19798357696.5103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19798357696.5103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82493157.068792909</v>
      </c>
      <c r="L3684" s="444">
        <f t="shared" ca="1" si="172"/>
        <v>19880850853.579094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19880850853.579094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82836878.55657956</v>
      </c>
      <c r="L3685" s="444">
        <f t="shared" ca="1" si="172"/>
        <v>19963687732.135674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19963687732.135674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83182032.217231974</v>
      </c>
      <c r="L3686" s="444">
        <f t="shared" ca="1" si="172"/>
        <v>20046869764.352905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20046869764.352905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83528624.018137097</v>
      </c>
      <c r="L3687" s="444">
        <f t="shared" ca="1" si="172"/>
        <v>20130398388.371044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20130398388.371044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83876659.951546013</v>
      </c>
      <c r="L3688" s="444">
        <f t="shared" ca="1" si="172"/>
        <v>20214275048.32259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20214275048.32259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84226146.034677461</v>
      </c>
      <c r="L3689" s="444">
        <f t="shared" ca="1" si="172"/>
        <v>20298501194.357265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20298501194.357265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84577088.309821934</v>
      </c>
      <c r="L3690" s="444">
        <f t="shared" ca="1" si="172"/>
        <v>20383078282.667088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20383078282.667088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84929492.844446197</v>
      </c>
      <c r="L3691" s="444">
        <f t="shared" ca="1" si="172"/>
        <v>20468007775.511536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20468007775.511536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85283365.731298059</v>
      </c>
      <c r="L3692" s="444">
        <f t="shared" ca="1" si="172"/>
        <v>20553291141.242832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20553291141.242832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85638713.088511795</v>
      </c>
      <c r="L3693" s="444">
        <f t="shared" ca="1" si="172"/>
        <v>20638929854.331345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20638929854.331345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85995541.05971393</v>
      </c>
      <c r="L3694" s="444">
        <f t="shared" ca="1" si="172"/>
        <v>20724925395.39106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20724925395.39106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86353855.814129412</v>
      </c>
      <c r="L3695" s="444">
        <f t="shared" ca="1" si="172"/>
        <v>20811279251.205189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20811279251.205189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86713663.546688288</v>
      </c>
      <c r="L3696" s="444">
        <f t="shared" ca="1" si="172"/>
        <v>20897992914.751877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20897992914.751877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87074970.478132814</v>
      </c>
      <c r="L3697" s="444">
        <f t="shared" ca="1" si="172"/>
        <v>20985067885.230011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20985067885.230011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87437782.85512504</v>
      </c>
      <c r="L3698" s="444">
        <f t="shared" ca="1" si="172"/>
        <v>21072505668.085136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21072505668.085136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87802106.95035474</v>
      </c>
      <c r="L3699" s="444">
        <f t="shared" ca="1" si="172"/>
        <v>21160307775.035492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21160307775.035492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88167949.062647879</v>
      </c>
      <c r="L3700" s="444">
        <f t="shared" ca="1" si="172"/>
        <v>21248475724.098141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21248475724.098141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88535315.517075583</v>
      </c>
      <c r="L3701" s="444">
        <f t="shared" ca="1" si="172"/>
        <v>21337011039.615215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21337011039.615215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88904212.665063396</v>
      </c>
      <c r="L3702" s="444">
        <f t="shared" ca="1" si="172"/>
        <v>21425915252.280277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21425915252.280277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89274646.884501159</v>
      </c>
      <c r="L3703" s="444">
        <f t="shared" ca="1" si="172"/>
        <v>21515189899.16478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21515189899.16478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89646624.579853252</v>
      </c>
      <c r="L3704" s="444">
        <f t="shared" ca="1" si="172"/>
        <v>21604836523.744633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21604836523.744633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90020152.182269305</v>
      </c>
      <c r="L3705" s="444">
        <f t="shared" ca="1" si="172"/>
        <v>21694856675.926903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21694856675.926903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90395236.149695426</v>
      </c>
      <c r="L3706" s="444">
        <f t="shared" ca="1" si="172"/>
        <v>21785251912.076599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21785251912.076599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90771882.966985822</v>
      </c>
      <c r="L3707" s="444">
        <f t="shared" ca="1" si="172"/>
        <v>21876023795.043587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21876023795.043587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91150099.146014944</v>
      </c>
      <c r="L3708" s="444">
        <f t="shared" ca="1" si="172"/>
        <v>21967173894.189602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21967173894.189602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91529891.225790009</v>
      </c>
      <c r="L3709" s="444">
        <f t="shared" ca="1" si="172"/>
        <v>22058703785.41539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22058703785.41539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91911265.772564128</v>
      </c>
      <c r="L3710" s="444">
        <f t="shared" ca="1" si="172"/>
        <v>22150615051.187954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22150615051.187954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92294229.379949808</v>
      </c>
      <c r="L3711" s="444">
        <f t="shared" ca="1" si="172"/>
        <v>22242909280.567905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22242909280.567905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92678788.669032931</v>
      </c>
      <c r="L3712" s="444">
        <f t="shared" ca="1" si="172"/>
        <v>22335588069.236938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22335588069.236938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93064950.288487241</v>
      </c>
      <c r="L3713" s="444">
        <f t="shared" ca="1" si="172"/>
        <v>22428653019.525425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22428653019.525425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93452720.914689273</v>
      </c>
      <c r="L3714" s="444">
        <f t="shared" ca="1" si="172"/>
        <v>22522105740.440113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22522105740.440113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93842107.251833797</v>
      </c>
      <c r="L3715" s="444">
        <f t="shared" ca="1" si="172"/>
        <v>22615947847.691948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22615947847.691948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94233116.032049775</v>
      </c>
      <c r="L3716" s="444">
        <f t="shared" ca="1" si="172"/>
        <v>22710180963.723999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22710180963.723999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94625754.015516669</v>
      </c>
      <c r="L3717" s="444">
        <f t="shared" ca="1" si="172"/>
        <v>22804806717.739517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22804806717.739517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95020027.990581319</v>
      </c>
      <c r="L3718" s="444">
        <f t="shared" ca="1" si="172"/>
        <v>22899826745.730099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22899826745.730099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95415944.773875415</v>
      </c>
      <c r="L3719" s="444">
        <f t="shared" ca="1" si="172"/>
        <v>22995242690.503975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22995242690.503975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95813511.21043323</v>
      </c>
      <c r="L3720" s="444">
        <f t="shared" ca="1" si="172"/>
        <v>23091056201.714409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23091056201.714409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96212734.173810035</v>
      </c>
      <c r="L3721" s="444">
        <f t="shared" ca="1" si="172"/>
        <v>23187268935.888218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23187268935.888218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96613620.566200912</v>
      </c>
      <c r="L3722" s="444">
        <f t="shared" ca="1" si="172"/>
        <v>23283882556.454418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23283882556.454418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97016177.318560079</v>
      </c>
      <c r="L3723" s="444">
        <f t="shared" ca="1" si="172"/>
        <v>23380898733.77298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23380898733.77298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97420411.390720755</v>
      </c>
      <c r="L3724" s="444">
        <f t="shared" ca="1" si="172"/>
        <v>23478319145.1637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23478319145.1637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97826329.771515414</v>
      </c>
      <c r="L3725" s="444">
        <f t="shared" ca="1" si="172"/>
        <v>23576145474.935215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23576145474.935215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98233939.478896722</v>
      </c>
      <c r="L3726" s="444">
        <f t="shared" ca="1" si="172"/>
        <v>23674379414.414112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23674379414.414112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98643247.560058802</v>
      </c>
      <c r="L3727" s="444">
        <f t="shared" ca="1" si="172"/>
        <v>23773022661.974171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23773022661.974171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99054261.091559038</v>
      </c>
      <c r="L3728" s="444">
        <f t="shared" ca="1" si="172"/>
        <v>23872076923.065731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23872076923.065731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99466987.179440543</v>
      </c>
      <c r="L3729" s="444">
        <f t="shared" ca="1" si="172"/>
        <v>23971543910.245171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23971543910.245171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99881432.959354877</v>
      </c>
      <c r="L3730" s="444">
        <f t="shared" ca="1" si="172"/>
        <v>24071425343.204525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24071425343.204525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100297605.59668551</v>
      </c>
      <c r="L3731" s="444">
        <f t="shared" ca="1" si="172"/>
        <v>24171722948.801212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24171722948.801212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100715512.28667171</v>
      </c>
      <c r="L3732" s="444">
        <f t="shared" ca="1" si="172"/>
        <v>24272438461.087883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24272438461.087883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101135160.25453284</v>
      </c>
      <c r="L3733" s="444">
        <f t="shared" ca="1" si="172"/>
        <v>24373573621.342415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24373573621.342415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101556556.75559339</v>
      </c>
      <c r="L3734" s="444">
        <f t="shared" ca="1" si="172"/>
        <v>24475130178.098007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24475130178.098007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101979709.07540837</v>
      </c>
      <c r="L3735" s="444">
        <f t="shared" ca="1" si="172"/>
        <v>24577109887.173416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24577109887.173416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102404624.52988923</v>
      </c>
      <c r="L3736" s="444">
        <f t="shared" ca="1" si="172"/>
        <v>24679514511.703304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24679514511.703304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102831310.46543044</v>
      </c>
      <c r="L3737" s="444">
        <f t="shared" ca="1" si="172"/>
        <v>24782345822.168736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24782345822.168736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103259774.25903639</v>
      </c>
      <c r="L3738" s="444">
        <f t="shared" ca="1" si="172"/>
        <v>24885605596.427773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24885605596.427773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103690023.31844905</v>
      </c>
      <c r="L3739" s="444">
        <f t="shared" ca="1" si="172"/>
        <v>24989295619.746223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24989295619.746223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104122065.08227593</v>
      </c>
      <c r="L3740" s="444">
        <f t="shared" ca="1" si="172"/>
        <v>25093417684.828499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25093417684.828499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104555907.02011874</v>
      </c>
      <c r="L3741" s="444">
        <f t="shared" ca="1" si="172"/>
        <v>25197973591.848618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25197973591.848618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104991556.63270257</v>
      </c>
      <c r="L3742" s="444">
        <f t="shared" ca="1" si="172"/>
        <v>25302965148.481319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25302965148.481319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105429021.45200549</v>
      </c>
      <c r="L3743" s="444">
        <f t="shared" ca="1" si="172"/>
        <v>25408394169.933327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25408394169.933327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105868309.04138885</v>
      </c>
      <c r="L3744" s="444">
        <f t="shared" ca="1" si="172"/>
        <v>25514262478.974716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25514262478.974716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106309426.99572799</v>
      </c>
      <c r="L3745" s="444">
        <f t="shared" ca="1" si="172"/>
        <v>25620571905.970444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25620571905.970444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106752382.94154352</v>
      </c>
      <c r="L3746" s="444">
        <f t="shared" ca="1" si="172"/>
        <v>25727324288.911987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25727324288.911987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107197184.53713328</v>
      </c>
      <c r="L3747" s="444">
        <f t="shared" ca="1" si="172"/>
        <v>25834521473.44912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25834521473.44912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107643839.47270466</v>
      </c>
      <c r="L3748" s="444">
        <f t="shared" ca="1" si="172"/>
        <v>25942165312.921825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25942165312.921825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108092355.47050761</v>
      </c>
      <c r="L3749" s="444">
        <f t="shared" ca="1" si="172"/>
        <v>26050257668.392334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26050257668.392334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108542740.28496806</v>
      </c>
      <c r="L3750" s="444">
        <f t="shared" ca="1" si="172"/>
        <v>26158800408.677303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26158800408.677303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108995001.70282209</v>
      </c>
      <c r="L3751" s="444">
        <f t="shared" ca="1" si="172"/>
        <v>26267795410.380127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26267795410.380127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109449147.54325053</v>
      </c>
      <c r="L3752" s="444">
        <f t="shared" ca="1" si="172"/>
        <v>26377244557.923378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26377244557.923378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109905185.65801407</v>
      </c>
      <c r="L3753" s="444">
        <f t="shared" ca="1" si="172"/>
        <v>26487149743.58139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26487149743.58139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110363123.93158913</v>
      </c>
      <c r="L3754" s="444">
        <f t="shared" ca="1" si="172"/>
        <v>26597512867.512978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26597512867.512978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110822970.28130408</v>
      </c>
      <c r="L3755" s="444">
        <f t="shared" ca="1" si="172"/>
        <v>26708335837.794281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26708335837.794281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111284732.65747617</v>
      </c>
      <c r="L3756" s="444">
        <f t="shared" ca="1" si="172"/>
        <v>26819620570.451756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26819620570.451756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111748419.04354899</v>
      </c>
      <c r="L3757" s="444">
        <f t="shared" ca="1" si="172"/>
        <v>26931368989.495304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26931368989.495304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112214037.45623043</v>
      </c>
      <c r="L3758" s="444">
        <f t="shared" ca="1" si="172"/>
        <v>27043583026.951534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27043583026.951534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112681595.94563138</v>
      </c>
      <c r="L3759" s="444">
        <f t="shared" ca="1" si="172"/>
        <v>27156264622.897167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27156264622.897167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113151102.59540486</v>
      </c>
      <c r="L3760" s="444">
        <f t="shared" ca="1" si="172"/>
        <v>27269415725.492573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27269415725.492573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113622565.52288572</v>
      </c>
      <c r="L3761" s="444">
        <f t="shared" ca="1" si="172"/>
        <v>27383038291.015457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27383038291.015457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114095992.87923105</v>
      </c>
      <c r="L3762" s="444">
        <f t="shared" ca="1" si="172"/>
        <v>27497134283.894688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27497134283.894688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114571392.8495612</v>
      </c>
      <c r="L3763" s="444">
        <f t="shared" ca="1" si="172"/>
        <v>27611705676.744247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27611705676.744247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115048773.65310101</v>
      </c>
      <c r="L3764" s="444">
        <f t="shared" ca="1" si="172"/>
        <v>27726754450.39735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27726754450.39735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115528143.54332229</v>
      </c>
      <c r="L3765" s="444">
        <f t="shared" ca="1" si="172"/>
        <v>27842282593.940674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27842282593.940674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116009510.80808616</v>
      </c>
      <c r="L3766" s="444">
        <f t="shared" ca="1" si="172"/>
        <v>27958292104.74876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27958292104.74876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116492883.76978649</v>
      </c>
      <c r="L3767" s="444">
        <f t="shared" ca="1" si="172"/>
        <v>28074784988.518547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28074784988.518547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116978270.78549393</v>
      </c>
      <c r="L3768" s="444">
        <f t="shared" ca="1" si="172"/>
        <v>28191763259.304043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28191763259.304043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117465680.24710019</v>
      </c>
      <c r="L3769" s="444">
        <f t="shared" ca="1" si="172"/>
        <v>28309228939.551144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28309228939.551144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117955120.58146311</v>
      </c>
      <c r="L3770" s="444">
        <f t="shared" ca="1" si="172"/>
        <v>28427184060.132607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28427184060.132607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118446600.25055251</v>
      </c>
      <c r="L3771" s="444">
        <f t="shared" ca="1" si="172"/>
        <v>28545630660.38316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28545630660.38316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118940127.75159648</v>
      </c>
      <c r="L3772" s="444">
        <f t="shared" ca="1" si="172"/>
        <v>28664570788.134758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28664570788.134758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119435711.61722815</v>
      </c>
      <c r="L3773" s="444">
        <f t="shared" ca="1" si="172"/>
        <v>28784006499.751987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28784006499.751987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119933360.41563328</v>
      </c>
      <c r="L3774" s="444">
        <f t="shared" ca="1" si="172"/>
        <v>28903939860.167622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28903939860.167622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120433082.75069842</v>
      </c>
      <c r="L3775" s="444">
        <f t="shared" ca="1" si="172"/>
        <v>29024372942.91832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29024372942.91832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120934887.26215966</v>
      </c>
      <c r="L3776" s="444">
        <f t="shared" ca="1" si="172"/>
        <v>29145307830.180481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29145307830.180481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121438782.625752</v>
      </c>
      <c r="L3777" s="444">
        <f t="shared" ca="1" si="172"/>
        <v>29266746612.806232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29266746612.806232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121944777.55335931</v>
      </c>
      <c r="L3778" s="444">
        <f t="shared" ca="1" si="172"/>
        <v>29388691390.359592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29388691390.359592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122452880.79316497</v>
      </c>
      <c r="L3779" s="444">
        <f t="shared" ca="1" si="172"/>
        <v>29511144271.152756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29511144271.152756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122963101.12980315</v>
      </c>
      <c r="L3780" s="444">
        <f t="shared" ca="1" si="172"/>
        <v>29634107372.282558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29634107372.282558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123475447.38451065</v>
      </c>
      <c r="L3781" s="444">
        <f t="shared" ca="1" si="172"/>
        <v>29757582819.667068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29757582819.667068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123989928.41527945</v>
      </c>
      <c r="L3782" s="444">
        <f t="shared" ca="1" si="172"/>
        <v>29881572748.082348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29881572748.082348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124506553.1170098</v>
      </c>
      <c r="L3783" s="444">
        <f t="shared" ca="1" si="172"/>
        <v>30006079301.199356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30006079301.199356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125025330.42166398</v>
      </c>
      <c r="L3784" s="444">
        <f t="shared" ca="1" si="172"/>
        <v>30131104631.621021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30131104631.621021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125546269.29842091</v>
      </c>
      <c r="L3785" s="444">
        <f t="shared" ca="1" si="172"/>
        <v>30256650900.919441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30256650900.919441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126069378.753831</v>
      </c>
      <c r="L3786" s="444">
        <f t="shared" ca="1" si="172"/>
        <v>30382720279.673271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30382720279.673271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126594667.83197197</v>
      </c>
      <c r="L3787" s="444">
        <f t="shared" ca="1" si="172"/>
        <v>30509314947.505241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30509314947.505241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127122145.61460517</v>
      </c>
      <c r="L3788" s="444">
        <f t="shared" ca="1" si="172"/>
        <v>30636437093.119846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30636437093.119846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127651821.22133268</v>
      </c>
      <c r="L3789" s="444">
        <f t="shared" ca="1" si="172"/>
        <v>30764088914.341179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30764088914.341179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128183703.80975489</v>
      </c>
      <c r="L3790" s="444">
        <f t="shared" ca="1" si="172"/>
        <v>30892272618.150932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30892272618.150932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128717802.57562888</v>
      </c>
      <c r="L3791" s="444">
        <f t="shared" ca="1" si="172"/>
        <v>31020990420.726563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31020990420.726563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129254126.75302733</v>
      </c>
      <c r="L3792" s="444">
        <f t="shared" ca="1" si="172"/>
        <v>31150244547.479591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31150244547.479591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129792685.6144983</v>
      </c>
      <c r="L3793" s="444">
        <f t="shared" ca="1" si="172"/>
        <v>31280037233.09409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31280037233.09409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130333488.47122537</v>
      </c>
      <c r="L3794" s="444">
        <f t="shared" ca="1" si="172"/>
        <v>31410370721.565315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31410370721.565315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130876544.67318881</v>
      </c>
      <c r="L3795" s="444">
        <f t="shared" ca="1" si="172"/>
        <v>31541247266.238503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31541247266.238503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131421863.60932709</v>
      </c>
      <c r="L3796" s="444">
        <f t="shared" ca="1" si="172"/>
        <v>31672669129.847828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31672669129.847828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131969454.70769928</v>
      </c>
      <c r="L3797" s="444">
        <f t="shared" ca="1" si="172"/>
        <v>31804638584.555527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31804638584.555527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132519327.43564802</v>
      </c>
      <c r="L3798" s="444">
        <f t="shared" ca="1" si="172"/>
        <v>31937157911.991177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31937157911.991177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133071491.29996324</v>
      </c>
      <c r="L3799" s="444">
        <f t="shared" ca="1" si="172"/>
        <v>32070229403.291142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32070229403.291142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133625955.84704642</v>
      </c>
      <c r="L3800" s="444">
        <f t="shared" ca="1" si="172"/>
        <v>32203855359.138187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32203855359.138187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134182730.66307577</v>
      </c>
      <c r="L3801" s="444">
        <f t="shared" ca="1" si="172"/>
        <v>32338038089.801262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32338038089.801262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134741825.37417191</v>
      </c>
      <c r="L3802" s="444">
        <f t="shared" ca="1" si="172"/>
        <v>32472779915.175434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32472779915.175434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135303249.6465643</v>
      </c>
      <c r="L3803" s="444">
        <f t="shared" ca="1" si="172"/>
        <v>32608083164.821999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32608083164.821999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135867013.18675834</v>
      </c>
      <c r="L3804" s="444">
        <f t="shared" ca="1" si="172"/>
        <v>32743950178.008759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32743950178.008759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136433125.74170315</v>
      </c>
      <c r="L3805" s="444">
        <f t="shared" ca="1" si="172"/>
        <v>32880383303.750462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32880383303.750462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137001597.09896025</v>
      </c>
      <c r="L3806" s="444">
        <f t="shared" ca="1" si="172"/>
        <v>33017384900.849422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33017384900.849422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137572437.08687258</v>
      </c>
      <c r="L3807" s="444">
        <f t="shared" ca="1" si="172"/>
        <v>33154957337.936295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33154957337.936295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138145655.57473457</v>
      </c>
      <c r="L3808" s="444">
        <f t="shared" ca="1" si="172"/>
        <v>33293102993.511028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33293102993.511028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138721262.47296262</v>
      </c>
      <c r="L3809" s="444">
        <f t="shared" ca="1" si="172"/>
        <v>33431824255.98399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33431824255.98399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139299267.73326662</v>
      </c>
      <c r="L3810" s="444">
        <f t="shared" ca="1" si="172"/>
        <v>33571123523.717255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33571123523.717255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139879681.34882188</v>
      </c>
      <c r="L3811" s="444">
        <f t="shared" ca="1" si="172"/>
        <v>33711003205.066078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33711003205.066078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140462513.35444197</v>
      </c>
      <c r="L3812" s="444">
        <f t="shared" ca="1" si="172"/>
        <v>33851465718.420521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33851465718.420521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141047773.82675216</v>
      </c>
      <c r="L3813" s="444">
        <f t="shared" ca="1" si="172"/>
        <v>33992513492.247272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33992513492.247272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141635472.88436362</v>
      </c>
      <c r="L3814" s="444">
        <f t="shared" ca="1" si="172"/>
        <v>34134148965.131638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34134148965.131638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142225620.68804848</v>
      </c>
      <c r="L3815" s="444">
        <f t="shared" ca="1" si="172"/>
        <v>34276374585.819687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34276374585.819687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142818227.44091535</v>
      </c>
      <c r="L3816" s="444">
        <f t="shared" ca="1" si="172"/>
        <v>34419192813.260605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34419192813.260605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143413303.38858587</v>
      </c>
      <c r="L3817" s="444">
        <f t="shared" ca="1" si="172"/>
        <v>34562606116.649193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34562606116.649193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144010858.81937164</v>
      </c>
      <c r="L3818" s="444">
        <f t="shared" ca="1" si="172"/>
        <v>34706616975.468567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34706616975.468567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144610904.06445235</v>
      </c>
      <c r="L3819" s="444">
        <f t="shared" ca="1" si="172"/>
        <v>34851227879.53302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34851227879.53302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145213449.49805424</v>
      </c>
      <c r="L3820" s="444">
        <f t="shared" ca="1" si="172"/>
        <v>34996441329.031075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34996441329.031075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145818505.53762949</v>
      </c>
      <c r="L3821" s="444">
        <f t="shared" ca="1" si="172"/>
        <v>35142259834.568703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35142259834.568703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146426082.64403626</v>
      </c>
      <c r="L3822" s="444">
        <f t="shared" ca="1" si="172"/>
        <v>35288685917.212738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35288685917.212738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147036191.32171974</v>
      </c>
      <c r="L3823" s="444">
        <f t="shared" ca="1" si="172"/>
        <v>35435722108.534454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35435722108.534454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147648842.11889356</v>
      </c>
      <c r="L3824" s="444">
        <f t="shared" ca="1" si="172"/>
        <v>35583370950.653351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35583370950.653351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148264045.62772229</v>
      </c>
      <c r="L3825" s="444">
        <f t="shared" ca="1" si="172"/>
        <v>35731634996.281075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35731634996.281075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148881812.48450446</v>
      </c>
      <c r="L3826" s="444">
        <f t="shared" ca="1" si="172"/>
        <v>35880516808.765579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35880516808.765579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149502153.36985657</v>
      </c>
      <c r="L3827" s="444">
        <f t="shared" ca="1" si="172"/>
        <v>36030018962.135437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36030018962.135437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150125079.00889766</v>
      </c>
      <c r="L3828" s="444">
        <f t="shared" ca="1" si="172"/>
        <v>36180144041.144333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36180144041.144333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150750600.17143473</v>
      </c>
      <c r="L3829" s="444">
        <f t="shared" ca="1" si="172"/>
        <v>36330894641.315765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36330894641.315765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151378727.67214903</v>
      </c>
      <c r="L3830" s="444">
        <f t="shared" ca="1" si="172"/>
        <v>36482273368.987915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36482273368.987915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152009472.37078297</v>
      </c>
      <c r="L3831" s="444">
        <f t="shared" ca="1" si="172"/>
        <v>36634282841.358696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36634282841.358696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152642845.17232791</v>
      </c>
      <c r="L3832" s="444">
        <f t="shared" ca="1" si="172"/>
        <v>36786925686.531021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36786925686.531021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153278857.02721259</v>
      </c>
      <c r="L3833" s="444">
        <f t="shared" ref="L3833:L4087" ca="1" si="177">I3833-J3833+K3833</f>
        <v>36940204543.558235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36940204543.558235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153917518.93149266</v>
      </c>
      <c r="L3834" s="444">
        <f t="shared" ca="1" si="177"/>
        <v>37094122062.489731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37094122062.489731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154558841.92704055</v>
      </c>
      <c r="L3835" s="444">
        <f t="shared" ca="1" si="177"/>
        <v>37248680904.416771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37248680904.416771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155202837.10173655</v>
      </c>
      <c r="L3836" s="444">
        <f t="shared" ca="1" si="177"/>
        <v>37403883741.518509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37403883741.518509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155849515.58966047</v>
      </c>
      <c r="L3837" s="444">
        <f t="shared" ca="1" si="177"/>
        <v>37559733257.10817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37559733257.10817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156498888.57128403</v>
      </c>
      <c r="L3838" s="444">
        <f t="shared" ca="1" si="177"/>
        <v>37716232145.679451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37716232145.679451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157150967.27366439</v>
      </c>
      <c r="L3839" s="444">
        <f t="shared" ca="1" si="177"/>
        <v>37873383112.953117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37873383112.953117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157805762.97063798</v>
      </c>
      <c r="L3840" s="444">
        <f t="shared" ca="1" si="177"/>
        <v>38031188875.923752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38031188875.923752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158463286.98301563</v>
      </c>
      <c r="L3841" s="444">
        <f t="shared" ca="1" si="177"/>
        <v>38189652162.906769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38189652162.906769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159123550.6787782</v>
      </c>
      <c r="L3842" s="444">
        <f t="shared" ca="1" si="177"/>
        <v>38348775713.585548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38348775713.585548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159786565.47327313</v>
      </c>
      <c r="L3843" s="444">
        <f t="shared" ca="1" si="177"/>
        <v>38508562279.058823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38508562279.058823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160452342.82941175</v>
      </c>
      <c r="L3844" s="444">
        <f t="shared" ca="1" si="177"/>
        <v>38669014621.888237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38669014621.888237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161120894.25786766</v>
      </c>
      <c r="L3845" s="444">
        <f t="shared" ca="1" si="177"/>
        <v>38830135516.146103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38830135516.146103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161792231.31727543</v>
      </c>
      <c r="L3846" s="444">
        <f t="shared" ca="1" si="177"/>
        <v>38991927747.463379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38991927747.463379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162466365.61443076</v>
      </c>
      <c r="L3847" s="444">
        <f t="shared" ca="1" si="177"/>
        <v>39154394113.077812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39154394113.077812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163143308.80449089</v>
      </c>
      <c r="L3848" s="444">
        <f t="shared" ca="1" si="177"/>
        <v>39317537421.882301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39317537421.882301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163823072.59117624</v>
      </c>
      <c r="L3849" s="444">
        <f t="shared" ca="1" si="177"/>
        <v>39481360494.47348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39481360494.47348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164505668.72697282</v>
      </c>
      <c r="L3850" s="444">
        <f t="shared" ca="1" si="177"/>
        <v>39645866163.200455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39645866163.200455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165191109.01333523</v>
      </c>
      <c r="L3851" s="444">
        <f t="shared" ca="1" si="177"/>
        <v>39811057272.213791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39811057272.213791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165879405.3008908</v>
      </c>
      <c r="L3852" s="444">
        <f t="shared" ca="1" si="177"/>
        <v>39976936677.514679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39976936677.514679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166570569.4896445</v>
      </c>
      <c r="L3853" s="444">
        <f t="shared" ca="1" si="177"/>
        <v>40143507247.004326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40143507247.004326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167264613.5291847</v>
      </c>
      <c r="L3854" s="444">
        <f t="shared" ca="1" si="177"/>
        <v>40310771860.533508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40310771860.533508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167961549.41888961</v>
      </c>
      <c r="L3855" s="444">
        <f t="shared" ca="1" si="177"/>
        <v>40478733409.9524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40478733409.9524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168661389.20813501</v>
      </c>
      <c r="L3856" s="444">
        <f t="shared" ca="1" si="177"/>
        <v>40647394799.160538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40647394799.160538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169364144.99650225</v>
      </c>
      <c r="L3857" s="444">
        <f t="shared" ca="1" si="177"/>
        <v>40816758944.157043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40816758944.157043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170069828.93398768</v>
      </c>
      <c r="L3858" s="444">
        <f t="shared" ca="1" si="177"/>
        <v>40986828773.091034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40986828773.091034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170778453.22121263</v>
      </c>
      <c r="L3859" s="444">
        <f t="shared" ca="1" si="177"/>
        <v>41157607226.312248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41157607226.312248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171490030.10963437</v>
      </c>
      <c r="L3860" s="444">
        <f t="shared" ca="1" si="177"/>
        <v>41329097256.421883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41329097256.421883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172204571.90175784</v>
      </c>
      <c r="L3861" s="444">
        <f t="shared" ca="1" si="177"/>
        <v>41501301828.323639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41501301828.323639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172922090.95134848</v>
      </c>
      <c r="L3862" s="444">
        <f t="shared" ca="1" si="177"/>
        <v>41674223919.274986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41674223919.274986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173642599.66364577</v>
      </c>
      <c r="L3863" s="444">
        <f t="shared" ca="1" si="177"/>
        <v>41847866518.938629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41847866518.938629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174366110.49557763</v>
      </c>
      <c r="L3864" s="444">
        <f t="shared" ca="1" si="177"/>
        <v>42022232629.434204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42022232629.434204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175092635.95597586</v>
      </c>
      <c r="L3865" s="444">
        <f t="shared" ca="1" si="177"/>
        <v>42197325265.390182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42197325265.390182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175822188.60579243</v>
      </c>
      <c r="L3866" s="444">
        <f t="shared" ca="1" si="177"/>
        <v>42373147453.995972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42373147453.995972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176554781.05831656</v>
      </c>
      <c r="L3867" s="444">
        <f t="shared" ca="1" si="177"/>
        <v>42549702235.054291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42549702235.054291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177290425.97939289</v>
      </c>
      <c r="L3868" s="444">
        <f t="shared" ca="1" si="177"/>
        <v>42726992661.033684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42726992661.033684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178029136.08764035</v>
      </c>
      <c r="L3869" s="444">
        <f t="shared" ca="1" si="177"/>
        <v>42905021797.121323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42905021797.121323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178770924.15467218</v>
      </c>
      <c r="L3870" s="444">
        <f t="shared" ca="1" si="177"/>
        <v>43083792721.275993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43083792721.275993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179515803.00531664</v>
      </c>
      <c r="L3871" s="444">
        <f t="shared" ca="1" si="177"/>
        <v>43263308524.281311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43263308524.281311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180263785.51783881</v>
      </c>
      <c r="L3872" s="444">
        <f t="shared" ca="1" si="177"/>
        <v>43443572309.799149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43443572309.799149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181014884.62416312</v>
      </c>
      <c r="L3873" s="444">
        <f t="shared" ca="1" si="177"/>
        <v>43624587194.423309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43624587194.423309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181769113.31009713</v>
      </c>
      <c r="L3874" s="444">
        <f t="shared" ca="1" si="177"/>
        <v>43806356307.733406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43806356307.733406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182526484.61555585</v>
      </c>
      <c r="L3875" s="444">
        <f t="shared" ca="1" si="177"/>
        <v>43988882792.348961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43988882792.348961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183287011.63478732</v>
      </c>
      <c r="L3876" s="444">
        <f t="shared" ca="1" si="177"/>
        <v>44172169803.983749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44172169803.983749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184050707.51659894</v>
      </c>
      <c r="L3877" s="444">
        <f t="shared" ca="1" si="177"/>
        <v>44356220511.500351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44356220511.500351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184817585.4645848</v>
      </c>
      <c r="L3878" s="444">
        <f t="shared" ca="1" si="177"/>
        <v>44541038096.964935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44541038096.964935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185587658.73735389</v>
      </c>
      <c r="L3879" s="444">
        <f t="shared" ca="1" si="177"/>
        <v>44726625755.702286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44726625755.702286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186360940.64875951</v>
      </c>
      <c r="L3880" s="444">
        <f t="shared" ca="1" si="177"/>
        <v>44912986696.351044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44912986696.351044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187137444.56812936</v>
      </c>
      <c r="L3881" s="444">
        <f t="shared" ca="1" si="177"/>
        <v>45100124140.919174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45100124140.919174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187917183.92049655</v>
      </c>
      <c r="L3882" s="444">
        <f t="shared" ca="1" si="177"/>
        <v>45288041324.839668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45288041324.839668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188700172.18683195</v>
      </c>
      <c r="L3883" s="444">
        <f t="shared" ca="1" si="177"/>
        <v>45476741497.026497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45476741497.026497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189486422.90427706</v>
      </c>
      <c r="L3884" s="444">
        <f t="shared" ca="1" si="177"/>
        <v>45666227919.930771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45666227919.930771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190275949.6663782</v>
      </c>
      <c r="L3885" s="444">
        <f t="shared" ca="1" si="177"/>
        <v>45856503869.597153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45856503869.597153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191068766.12332147</v>
      </c>
      <c r="L3886" s="444">
        <f t="shared" ca="1" si="177"/>
        <v>46047572635.720474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46047572635.720474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191864885.98216864</v>
      </c>
      <c r="L3887" s="444">
        <f t="shared" ca="1" si="177"/>
        <v>46239437521.702644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46239437521.702644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192664323.00709435</v>
      </c>
      <c r="L3888" s="444">
        <f t="shared" ca="1" si="177"/>
        <v>46432101844.70974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46432101844.70974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193467091.01962391</v>
      </c>
      <c r="L3889" s="444">
        <f t="shared" ca="1" si="177"/>
        <v>46625568935.729362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46625568935.729362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194273203.89887235</v>
      </c>
      <c r="L3890" s="444">
        <f t="shared" ca="1" si="177"/>
        <v>46819842139.628235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46819842139.628235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195082675.58178431</v>
      </c>
      <c r="L3891" s="444">
        <f t="shared" ca="1" si="177"/>
        <v>47014924815.210022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47014924815.210022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195895520.06337509</v>
      </c>
      <c r="L3892" s="444">
        <f t="shared" ca="1" si="177"/>
        <v>47210820335.273399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47210820335.273399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196711751.39697251</v>
      </c>
      <c r="L3893" s="444">
        <f t="shared" ca="1" si="177"/>
        <v>47407532086.670372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47407532086.670372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197531383.69445989</v>
      </c>
      <c r="L3894" s="444">
        <f t="shared" ca="1" si="177"/>
        <v>47605063470.36483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47605063470.36483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198354431.12652013</v>
      </c>
      <c r="L3895" s="444">
        <f t="shared" ca="1" si="177"/>
        <v>47803417901.491348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47803417901.491348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199180907.92288062</v>
      </c>
      <c r="L3896" s="444">
        <f t="shared" ca="1" si="177"/>
        <v>48002598809.41423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48002598809.41423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200010828.37255928</v>
      </c>
      <c r="L3897" s="444">
        <f t="shared" ca="1" si="177"/>
        <v>48202609637.786789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48202609637.786789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200844206.82411161</v>
      </c>
      <c r="L3898" s="444">
        <f t="shared" ca="1" si="177"/>
        <v>48403453844.610901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48403453844.610901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201681057.68587875</v>
      </c>
      <c r="L3899" s="444">
        <f t="shared" ca="1" si="177"/>
        <v>48605134902.296783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48605134902.296783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202521395.4262366</v>
      </c>
      <c r="L3900" s="444">
        <f t="shared" ca="1" si="177"/>
        <v>48807656297.723022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48807656297.723022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203365234.57384592</v>
      </c>
      <c r="L3901" s="444">
        <f t="shared" ca="1" si="177"/>
        <v>49011021532.296867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49011021532.296867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204212589.71790361</v>
      </c>
      <c r="L3902" s="444">
        <f t="shared" ca="1" si="177"/>
        <v>49215234122.014771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49215234122.014771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205063475.50839487</v>
      </c>
      <c r="L3903" s="444">
        <f t="shared" ca="1" si="177"/>
        <v>49420297597.523163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49420297597.523163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205917906.6563465</v>
      </c>
      <c r="L3904" s="444">
        <f t="shared" ca="1" si="177"/>
        <v>49626215504.179512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49626215504.179512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206775897.93408129</v>
      </c>
      <c r="L3905" s="444">
        <f t="shared" ca="1" si="177"/>
        <v>49832991402.113594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49832991402.113594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207637464.1754733</v>
      </c>
      <c r="L3906" s="444">
        <f t="shared" ca="1" si="177"/>
        <v>50040628866.28907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50040628866.28907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208502620.27620447</v>
      </c>
      <c r="L3907" s="444">
        <f t="shared" ca="1" si="177"/>
        <v>50249131486.565277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50249131486.565277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209371381.194022</v>
      </c>
      <c r="L3908" s="444">
        <f t="shared" ca="1" si="177"/>
        <v>50458502867.7593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50458502867.7593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210243761.94899708</v>
      </c>
      <c r="L3909" s="444">
        <f t="shared" ca="1" si="177"/>
        <v>50668746629.708298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50668746629.708298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211119777.62378457</v>
      </c>
      <c r="L3910" s="444">
        <f t="shared" ca="1" si="177"/>
        <v>50879866407.332085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50879866407.332085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211999443.36388367</v>
      </c>
      <c r="L3911" s="444">
        <f t="shared" ca="1" si="177"/>
        <v>51091865850.695969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51091865850.695969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212882774.37789986</v>
      </c>
      <c r="L3912" s="444">
        <f t="shared" ca="1" si="177"/>
        <v>51304748625.073868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51304748625.073868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213769785.93780777</v>
      </c>
      <c r="L3913" s="444">
        <f t="shared" ca="1" si="177"/>
        <v>51518518411.011673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51518518411.011673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214660493.3792153</v>
      </c>
      <c r="L3914" s="444">
        <f t="shared" ca="1" si="177"/>
        <v>51733178904.390892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51733178904.390892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215554912.10162872</v>
      </c>
      <c r="L3915" s="444">
        <f t="shared" ca="1" si="177"/>
        <v>51948733816.492523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51948733816.492523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216453057.56871885</v>
      </c>
      <c r="L3916" s="444">
        <f t="shared" ca="1" si="177"/>
        <v>52165186874.061241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52165186874.061241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217354945.3085885</v>
      </c>
      <c r="L3917" s="444">
        <f t="shared" ca="1" si="177"/>
        <v>52382541819.369827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52382541819.369827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218260590.91404095</v>
      </c>
      <c r="L3918" s="444">
        <f t="shared" ca="1" si="177"/>
        <v>52600802410.283867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52600802410.283867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219170010.04284945</v>
      </c>
      <c r="L3919" s="444">
        <f t="shared" ca="1" si="177"/>
        <v>52819972420.326714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52819972420.326714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220083218.41802797</v>
      </c>
      <c r="L3920" s="444">
        <f t="shared" ca="1" si="177"/>
        <v>53040055638.744743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53040055638.744743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221000231.8281031</v>
      </c>
      <c r="L3921" s="444">
        <f t="shared" ca="1" si="177"/>
        <v>53261055870.572845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53261055870.572845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221921066.12738684</v>
      </c>
      <c r="L3922" s="444">
        <f t="shared" ca="1" si="177"/>
        <v>53482976936.700233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53482976936.700233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222845737.23625097</v>
      </c>
      <c r="L3923" s="444">
        <f t="shared" ca="1" si="177"/>
        <v>53705822673.936485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53705822673.936485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223774261.14140201</v>
      </c>
      <c r="L3924" s="444">
        <f t="shared" ca="1" si="177"/>
        <v>53929596935.077888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53929596935.077888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224706653.89615786</v>
      </c>
      <c r="L3925" s="444">
        <f t="shared" ca="1" si="177"/>
        <v>54154303588.974045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54154303588.974045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225642931.62072515</v>
      </c>
      <c r="L3926" s="444">
        <f t="shared" ca="1" si="177"/>
        <v>54379946520.594772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54379946520.594772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226583110.50247818</v>
      </c>
      <c r="L3927" s="444">
        <f t="shared" ca="1" si="177"/>
        <v>54606529631.097252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54606529631.097252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227527206.79623851</v>
      </c>
      <c r="L3928" s="444">
        <f t="shared" ca="1" si="177"/>
        <v>54834056837.893494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54834056837.893494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228475236.82455623</v>
      </c>
      <c r="L3929" s="444">
        <f t="shared" ca="1" si="177"/>
        <v>55062532074.718048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55062532074.718048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229427216.97799185</v>
      </c>
      <c r="L3930" s="444">
        <f t="shared" ca="1" si="177"/>
        <v>55291959291.696037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55291959291.696037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230383163.71540016</v>
      </c>
      <c r="L3931" s="444">
        <f t="shared" ca="1" si="177"/>
        <v>55522342455.411438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55522342455.411438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231343093.56421432</v>
      </c>
      <c r="L3932" s="444">
        <f t="shared" ca="1" si="177"/>
        <v>55753685548.975655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55753685548.975655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232307023.12073189</v>
      </c>
      <c r="L3933" s="444">
        <f t="shared" ca="1" si="177"/>
        <v>55985992572.09639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55985992572.09639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233274969.05040163</v>
      </c>
      <c r="L3934" s="444">
        <f t="shared" ca="1" si="177"/>
        <v>56219267541.14679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56219267541.14679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234246948.08811161</v>
      </c>
      <c r="L3935" s="444">
        <f t="shared" ca="1" si="177"/>
        <v>56453514489.234901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56453514489.234901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235222977.03847876</v>
      </c>
      <c r="L3936" s="444">
        <f t="shared" ca="1" si="177"/>
        <v>56688737466.273376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56688737466.273376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236203072.77613905</v>
      </c>
      <c r="L3937" s="444">
        <f t="shared" ca="1" si="177"/>
        <v>56924940539.049515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56924940539.049515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237187252.2460396</v>
      </c>
      <c r="L3938" s="444">
        <f t="shared" ca="1" si="177"/>
        <v>57162127791.295555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57162127791.295555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238175532.46373147</v>
      </c>
      <c r="L3939" s="444">
        <f t="shared" ca="1" si="177"/>
        <v>57400303323.759285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57400303323.759285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239167930.51566368</v>
      </c>
      <c r="L3940" s="444">
        <f t="shared" ca="1" si="177"/>
        <v>57639471254.274948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57639471254.274948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240164463.55947891</v>
      </c>
      <c r="L3941" s="444">
        <f t="shared" ca="1" si="177"/>
        <v>57879635717.834427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57879635717.834427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241165148.82431009</v>
      </c>
      <c r="L3942" s="444">
        <f t="shared" ca="1" si="177"/>
        <v>58120800866.658737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58120800866.658737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242170003.61107805</v>
      </c>
      <c r="L3943" s="444">
        <f t="shared" ca="1" si="177"/>
        <v>58362970870.269814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58362970870.269814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243179045.29279089</v>
      </c>
      <c r="L3944" s="444">
        <f t="shared" ca="1" si="177"/>
        <v>58606149915.562607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58606149915.562607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244192291.31484419</v>
      </c>
      <c r="L3945" s="444">
        <f t="shared" ca="1" si="177"/>
        <v>58850342206.877449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58850342206.877449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245209759.19532269</v>
      </c>
      <c r="L3946" s="444">
        <f t="shared" ca="1" si="177"/>
        <v>59095551966.072769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59095551966.072769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246231466.52530321</v>
      </c>
      <c r="L3947" s="444">
        <f t="shared" ca="1" si="177"/>
        <v>59341783432.598076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59341783432.598076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247257430.96915865</v>
      </c>
      <c r="L3948" s="444">
        <f t="shared" ca="1" si="177"/>
        <v>59589040863.567238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59589040863.567238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248287670.26486349</v>
      </c>
      <c r="L3949" s="444">
        <f t="shared" ca="1" si="177"/>
        <v>59837328533.8321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59837328533.8321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249322202.22430041</v>
      </c>
      <c r="L3950" s="444">
        <f t="shared" ca="1" si="177"/>
        <v>60086650736.056404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60086650736.056404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250361044.73356831</v>
      </c>
      <c r="L3951" s="444">
        <f t="shared" ca="1" si="177"/>
        <v>60337011780.78997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60337011780.78997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251404215.75329155</v>
      </c>
      <c r="L3952" s="444">
        <f t="shared" ca="1" si="177"/>
        <v>60588415996.543259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60588415996.543259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252451733.31893027</v>
      </c>
      <c r="L3953" s="444">
        <f t="shared" ca="1" si="177"/>
        <v>60840867729.86219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60840867729.86219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253503615.54109246</v>
      </c>
      <c r="L3954" s="444">
        <f t="shared" ca="1" si="177"/>
        <v>61094371345.403282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61094371345.403282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254559880.605847</v>
      </c>
      <c r="L3955" s="444">
        <f t="shared" ca="1" si="177"/>
        <v>61348931226.009132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61348931226.009132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255620546.77503809</v>
      </c>
      <c r="L3956" s="444">
        <f t="shared" ca="1" si="177"/>
        <v>61604551772.784172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61604551772.784172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256685632.3866007</v>
      </c>
      <c r="L3957" s="444">
        <f t="shared" ca="1" si="177"/>
        <v>61861237405.170776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61861237405.170776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257755155.85487819</v>
      </c>
      <c r="L3958" s="444">
        <f t="shared" ca="1" si="177"/>
        <v>62118992561.025658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62118992561.025658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258829135.67094025</v>
      </c>
      <c r="L3959" s="444">
        <f t="shared" ca="1" si="177"/>
        <v>62377821696.696594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62377821696.696594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259907590.40290248</v>
      </c>
      <c r="L3960" s="444">
        <f t="shared" ca="1" si="177"/>
        <v>62637729287.099495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62637729287.099495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260990538.69624794</v>
      </c>
      <c r="L3961" s="444">
        <f t="shared" ca="1" si="177"/>
        <v>62898719825.795746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62898719825.795746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262077999.27414894</v>
      </c>
      <c r="L3962" s="444">
        <f t="shared" ca="1" si="177"/>
        <v>63160797825.069893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63160797825.069893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263169990.93779123</v>
      </c>
      <c r="L3963" s="444">
        <f t="shared" ca="1" si="177"/>
        <v>63423967816.007683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63423967816.007683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264266532.56669867</v>
      </c>
      <c r="L3964" s="444">
        <f t="shared" ca="1" si="177"/>
        <v>63688234348.574379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63688234348.574379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265367643.11905992</v>
      </c>
      <c r="L3965" s="444">
        <f t="shared" ca="1" si="177"/>
        <v>63953601991.693436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63953601991.693436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266473341.63205597</v>
      </c>
      <c r="L3966" s="444">
        <f t="shared" ca="1" si="177"/>
        <v>64220075333.325493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64220075333.325493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267583647.22218955</v>
      </c>
      <c r="L3967" s="444">
        <f t="shared" ca="1" si="177"/>
        <v>64487658980.547684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64487658980.547684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268698579.08561534</v>
      </c>
      <c r="L3968" s="444">
        <f t="shared" ca="1" si="177"/>
        <v>64756357559.633301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64756357559.633301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269818156.49847203</v>
      </c>
      <c r="L3969" s="444">
        <f t="shared" ca="1" si="177"/>
        <v>65026175716.131775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65026175716.131775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270942398.81721574</v>
      </c>
      <c r="L3970" s="444">
        <f t="shared" ca="1" si="177"/>
        <v>65297118114.94899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65297118114.94899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272071325.47895408</v>
      </c>
      <c r="L3971" s="444">
        <f t="shared" ca="1" si="177"/>
        <v>65569189440.42794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65569189440.42794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273204956.00178313</v>
      </c>
      <c r="L3972" s="444">
        <f t="shared" ca="1" si="177"/>
        <v>65842394396.429726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65842394396.429726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274343309.98512387</v>
      </c>
      <c r="L3973" s="444">
        <f t="shared" ca="1" si="177"/>
        <v>66116737706.414848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66116737706.414848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275486407.11006188</v>
      </c>
      <c r="L3974" s="444">
        <f t="shared" ca="1" si="177"/>
        <v>66392224113.52491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66392224113.52491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276634267.13968712</v>
      </c>
      <c r="L3975" s="444">
        <f t="shared" ca="1" si="177"/>
        <v>66668858380.664597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66668858380.664597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277786909.9194358</v>
      </c>
      <c r="L3976" s="444">
        <f t="shared" ca="1" si="177"/>
        <v>66946645290.58403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66946645290.58403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278944355.37743348</v>
      </c>
      <c r="L3977" s="444">
        <f t="shared" ca="1" si="177"/>
        <v>67225589645.961464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67225589645.961464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280106623.5248394</v>
      </c>
      <c r="L3978" s="444">
        <f t="shared" ca="1" si="177"/>
        <v>67505696269.486305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67505696269.486305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281273734.45619291</v>
      </c>
      <c r="L3979" s="444">
        <f t="shared" ca="1" si="177"/>
        <v>67786970003.942497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67786970003.942497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282445708.34976035</v>
      </c>
      <c r="L3980" s="444">
        <f t="shared" ca="1" si="177"/>
        <v>68069415712.292259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68069415712.292259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283622565.46788436</v>
      </c>
      <c r="L3981" s="444">
        <f t="shared" ca="1" si="177"/>
        <v>68353038277.760147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68353038277.760147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284804326.15733397</v>
      </c>
      <c r="L3982" s="444">
        <f t="shared" ca="1" si="177"/>
        <v>68637842603.91748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68637842603.91748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285991010.84965611</v>
      </c>
      <c r="L3983" s="444">
        <f t="shared" ca="1" si="177"/>
        <v>68923833614.767136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68923833614.767136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287182640.06152976</v>
      </c>
      <c r="L3984" s="444">
        <f t="shared" ca="1" si="177"/>
        <v>69211016254.828659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69211016254.828659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288379234.39511943</v>
      </c>
      <c r="L3985" s="444">
        <f t="shared" ca="1" si="177"/>
        <v>69499395489.223785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69499395489.223785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289580814.53843242</v>
      </c>
      <c r="L3986" s="444">
        <f t="shared" ca="1" si="177"/>
        <v>69788976303.762222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69788976303.762222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290787401.2656759</v>
      </c>
      <c r="L3987" s="444">
        <f t="shared" ca="1" si="177"/>
        <v>70079763705.027893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70079763705.027893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291999015.43761623</v>
      </c>
      <c r="L3988" s="444">
        <f t="shared" ca="1" si="177"/>
        <v>70371762720.465515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70371762720.465515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293215678.00193965</v>
      </c>
      <c r="L3989" s="444">
        <f t="shared" ca="1" si="177"/>
        <v>70664978398.467453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70664978398.467453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294437409.99361438</v>
      </c>
      <c r="L3990" s="444">
        <f t="shared" ca="1" si="177"/>
        <v>70959415808.461075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70959415808.461075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295664232.53525448</v>
      </c>
      <c r="L3991" s="444">
        <f t="shared" ca="1" si="177"/>
        <v>71255080040.996323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71255080040.996323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296896166.83748466</v>
      </c>
      <c r="L3992" s="444">
        <f t="shared" ca="1" si="177"/>
        <v>71551976207.833801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71551976207.833801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298133234.1993075</v>
      </c>
      <c r="L3993" s="444">
        <f t="shared" ca="1" si="177"/>
        <v>71850109442.033112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71850109442.033112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299375456.00847131</v>
      </c>
      <c r="L3994" s="444">
        <f t="shared" ca="1" si="177"/>
        <v>72149484898.04158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72149484898.04158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300622853.74183989</v>
      </c>
      <c r="L3995" s="444">
        <f t="shared" ca="1" si="177"/>
        <v>72450107751.783417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72450107751.783417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301875448.96576422</v>
      </c>
      <c r="L3996" s="444">
        <f t="shared" ca="1" si="177"/>
        <v>72751983200.749176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72751983200.749176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303133263.33645487</v>
      </c>
      <c r="L3997" s="444">
        <f t="shared" ca="1" si="177"/>
        <v>73055116464.085632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73055116464.085632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304396318.60035682</v>
      </c>
      <c r="L3998" s="444">
        <f t="shared" ca="1" si="177"/>
        <v>73359512782.685989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73359512782.685989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305664636.59452498</v>
      </c>
      <c r="L3999" s="444">
        <f t="shared" ca="1" si="177"/>
        <v>73665177419.280518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73665177419.280518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306938239.24700212</v>
      </c>
      <c r="L4000" s="444">
        <f t="shared" ca="1" si="177"/>
        <v>73972115658.527527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73972115658.527527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308217148.57719803</v>
      </c>
      <c r="L4001" s="444">
        <f t="shared" ca="1" si="177"/>
        <v>74280332807.104721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74280332807.104721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309501386.69626969</v>
      </c>
      <c r="L4002" s="444">
        <f t="shared" ca="1" si="177"/>
        <v>74589834193.800995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74589834193.800995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310790975.80750412</v>
      </c>
      <c r="L4003" s="444">
        <f t="shared" ca="1" si="177"/>
        <v>74900625169.608505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74900625169.608505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312085938.20670211</v>
      </c>
      <c r="L4004" s="444">
        <f t="shared" ca="1" si="177"/>
        <v>75212711107.815201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75212711107.815201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313386296.28256333</v>
      </c>
      <c r="L4005" s="444">
        <f t="shared" ca="1" si="177"/>
        <v>75526097404.097763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75526097404.097763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314692072.51707399</v>
      </c>
      <c r="L4006" s="444">
        <f t="shared" ca="1" si="177"/>
        <v>75840789476.614838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75840789476.614838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316003289.48589516</v>
      </c>
      <c r="L4007" s="444">
        <f t="shared" ca="1" si="177"/>
        <v>76156792766.100739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76156792766.100739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317319969.85875309</v>
      </c>
      <c r="L4008" s="444">
        <f t="shared" ca="1" si="177"/>
        <v>76474112735.959488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76474112735.959488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318642136.39983118</v>
      </c>
      <c r="L4009" s="444">
        <f t="shared" ca="1" si="177"/>
        <v>76792754872.359314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76792754872.359314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319969811.96816379</v>
      </c>
      <c r="L4010" s="444">
        <f t="shared" ca="1" si="177"/>
        <v>77112724684.327484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77112724684.327484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321303019.51803118</v>
      </c>
      <c r="L4011" s="444">
        <f t="shared" ca="1" si="177"/>
        <v>77434027703.84552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77434027703.84552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322641782.09935635</v>
      </c>
      <c r="L4012" s="444">
        <f t="shared" ca="1" si="177"/>
        <v>77756669485.94487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77756669485.94487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323986122.85810363</v>
      </c>
      <c r="L4013" s="444">
        <f t="shared" ca="1" si="177"/>
        <v>78080655608.802979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78080655608.802979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325336065.03667909</v>
      </c>
      <c r="L4014" s="444">
        <f t="shared" ca="1" si="177"/>
        <v>78405991673.839661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78405991673.839661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326691631.97433192</v>
      </c>
      <c r="L4015" s="444">
        <f t="shared" ca="1" si="177"/>
        <v>78732683305.813995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78732683305.813995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328052847.10755831</v>
      </c>
      <c r="L4016" s="444">
        <f t="shared" ca="1" si="177"/>
        <v>79060736152.921555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79060736152.921555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329419733.97050649</v>
      </c>
      <c r="L4017" s="444">
        <f t="shared" ca="1" si="177"/>
        <v>79390155886.892059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79390155886.892059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330792316.19538355</v>
      </c>
      <c r="L4018" s="444">
        <f t="shared" ca="1" si="177"/>
        <v>79720948203.087448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79720948203.087448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332170617.51286435</v>
      </c>
      <c r="L4019" s="444">
        <f t="shared" ca="1" si="177"/>
        <v>80053118820.600311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80053118820.600311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333554661.75250131</v>
      </c>
      <c r="L4020" s="444">
        <f t="shared" ca="1" si="177"/>
        <v>80386673482.352814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80386673482.352814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334944472.84313673</v>
      </c>
      <c r="L4021" s="444">
        <f t="shared" ca="1" si="177"/>
        <v>80721617955.195953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80721617955.195953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336340074.81331646</v>
      </c>
      <c r="L4022" s="444">
        <f t="shared" ca="1" si="177"/>
        <v>81057958030.009277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81057958030.009277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337741491.79170531</v>
      </c>
      <c r="L4023" s="444">
        <f t="shared" ca="1" si="177"/>
        <v>81395699521.80098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81395699521.80098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339148748.00750411</v>
      </c>
      <c r="L4024" s="444">
        <f t="shared" ca="1" si="177"/>
        <v>81734848269.808487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81734848269.808487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340561867.7908687</v>
      </c>
      <c r="L4025" s="444">
        <f t="shared" ca="1" si="177"/>
        <v>82075410137.59935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82075410137.59935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341980875.57333064</v>
      </c>
      <c r="L4026" s="444">
        <f t="shared" ca="1" si="177"/>
        <v>82417391013.172684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82417391013.172684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343405795.88821954</v>
      </c>
      <c r="L4027" s="444">
        <f t="shared" ca="1" si="177"/>
        <v>82760796809.060898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82760796809.060898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344836653.37108707</v>
      </c>
      <c r="L4028" s="444">
        <f t="shared" ca="1" si="177"/>
        <v>83105633462.431992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83105633462.431992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346273472.76013327</v>
      </c>
      <c r="L4029" s="444">
        <f t="shared" ca="1" si="177"/>
        <v>83451906935.192123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83451906935.192123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347716278.89663386</v>
      </c>
      <c r="L4030" s="444">
        <f t="shared" ca="1" si="177"/>
        <v>83799623214.08876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83799623214.08876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349165096.72536981</v>
      </c>
      <c r="L4031" s="444">
        <f t="shared" ca="1" si="177"/>
        <v>84148788310.814133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84148788310.814133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350619951.29505891</v>
      </c>
      <c r="L4032" s="444">
        <f t="shared" ca="1" si="177"/>
        <v>84499408262.109192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84499408262.109192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352080867.75878829</v>
      </c>
      <c r="L4033" s="444">
        <f t="shared" ca="1" si="177"/>
        <v>84851489129.867981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84851489129.867981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353547871.37444991</v>
      </c>
      <c r="L4034" s="444">
        <f t="shared" ca="1" si="177"/>
        <v>85205037001.242432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85205037001.242432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355020987.50517678</v>
      </c>
      <c r="L4035" s="444">
        <f t="shared" ca="1" si="177"/>
        <v>85560057988.747604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85560057988.747604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356500241.61978167</v>
      </c>
      <c r="L4036" s="444">
        <f t="shared" ca="1" si="177"/>
        <v>85916558230.367386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85916558230.367386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357985659.29319745</v>
      </c>
      <c r="L4037" s="444">
        <f t="shared" ca="1" si="177"/>
        <v>86274543889.660583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86274543889.660583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359477266.20691907</v>
      </c>
      <c r="L4038" s="444">
        <f t="shared" ca="1" si="177"/>
        <v>86634021155.867508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86634021155.867508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360975088.14944792</v>
      </c>
      <c r="L4039" s="444">
        <f t="shared" ca="1" si="177"/>
        <v>86994996244.016953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86994996244.016953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362479151.01673728</v>
      </c>
      <c r="L4040" s="444">
        <f t="shared" ca="1" si="177"/>
        <v>87357475395.033691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87357475395.033691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363989480.81264037</v>
      </c>
      <c r="L4041" s="444">
        <f t="shared" ca="1" si="177"/>
        <v>87721464875.846329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87721464875.846329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365506103.6493597</v>
      </c>
      <c r="L4042" s="444">
        <f t="shared" ca="1" si="177"/>
        <v>88086970979.495682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88086970979.495682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367029045.7478987</v>
      </c>
      <c r="L4043" s="444">
        <f t="shared" ca="1" si="177"/>
        <v>88454000025.243576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88454000025.243576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368558333.43851489</v>
      </c>
      <c r="L4044" s="444">
        <f t="shared" ca="1" si="177"/>
        <v>88822558358.682098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88822558358.682098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370093993.16117543</v>
      </c>
      <c r="L4045" s="444">
        <f t="shared" ca="1" si="177"/>
        <v>89192652351.843277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89192652351.843277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371636051.46601367</v>
      </c>
      <c r="L4046" s="444">
        <f t="shared" ca="1" si="177"/>
        <v>89564288403.309296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89564288403.309296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373184535.0137887</v>
      </c>
      <c r="L4047" s="444">
        <f t="shared" ca="1" si="177"/>
        <v>89937472938.32309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89937472938.32309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374739470.57634622</v>
      </c>
      <c r="L4048" s="444">
        <f t="shared" ca="1" si="177"/>
        <v>90312212408.899429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90312212408.899429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376300885.03708094</v>
      </c>
      <c r="L4049" s="444">
        <f t="shared" ca="1" si="177"/>
        <v>90688513293.936508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90688513293.936508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377868805.39140213</v>
      </c>
      <c r="L4050" s="444">
        <f t="shared" ca="1" si="177"/>
        <v>91066382099.327911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91066382099.327911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379443258.74719965</v>
      </c>
      <c r="L4051" s="444">
        <f t="shared" ca="1" si="177"/>
        <v>91445825358.075104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91445825358.075104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381024272.32531291</v>
      </c>
      <c r="L4052" s="444">
        <f t="shared" ca="1" si="177"/>
        <v>91826849630.400421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91826849630.400421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382611873.46000177</v>
      </c>
      <c r="L4053" s="444">
        <f t="shared" ca="1" si="177"/>
        <v>92209461503.860428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92209461503.860428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384206089.59941846</v>
      </c>
      <c r="L4054" s="444">
        <f t="shared" ca="1" si="177"/>
        <v>92593667593.459839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92593667593.459839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385806948.30608267</v>
      </c>
      <c r="L4055" s="444">
        <f t="shared" ca="1" si="177"/>
        <v>92979474541.765915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92979474541.765915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387414477.25735795</v>
      </c>
      <c r="L4056" s="444">
        <f t="shared" ca="1" si="177"/>
        <v>93366889019.02327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93366889019.02327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389028704.24593031</v>
      </c>
      <c r="L4057" s="444">
        <f t="shared" ca="1" si="177"/>
        <v>93755917723.269196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93755917723.269196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390649657.18028831</v>
      </c>
      <c r="L4058" s="444">
        <f t="shared" ca="1" si="177"/>
        <v>94146567380.449478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94146567380.449478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392277364.08520615</v>
      </c>
      <c r="L4059" s="444">
        <f t="shared" ca="1" si="177"/>
        <v>94538844744.534683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94538844744.534683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393911853.10222787</v>
      </c>
      <c r="L4060" s="444">
        <f t="shared" ca="1" si="177"/>
        <v>94932756597.636917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94932756597.636917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395553152.49015379</v>
      </c>
      <c r="L4061" s="444">
        <f t="shared" ca="1" si="177"/>
        <v>95328309750.127075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95328309750.127075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397201290.62552947</v>
      </c>
      <c r="L4062" s="444">
        <f t="shared" ca="1" si="177"/>
        <v>95725511040.752609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95725511040.752609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398856296.00313586</v>
      </c>
      <c r="L4063" s="444">
        <f t="shared" ca="1" si="177"/>
        <v>96124367336.755753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96124367336.755753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400518197.23648232</v>
      </c>
      <c r="L4064" s="444">
        <f t="shared" ca="1" si="177"/>
        <v>96524885533.992233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96524885533.992233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402187023.05830097</v>
      </c>
      <c r="L4065" s="444">
        <f t="shared" ca="1" si="177"/>
        <v>96927072557.050537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96927072557.050537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403862802.32104391</v>
      </c>
      <c r="L4066" s="444">
        <f t="shared" ca="1" si="177"/>
        <v>97330935359.371582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97330935359.371582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405545563.99738157</v>
      </c>
      <c r="L4067" s="444">
        <f t="shared" ca="1" si="177"/>
        <v>97736480923.368958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97736480923.368958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407235337.180704</v>
      </c>
      <c r="L4068" s="444">
        <f t="shared" ca="1" si="177"/>
        <v>98143716260.549667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98143716260.549667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408932151.08562362</v>
      </c>
      <c r="L4069" s="444">
        <f t="shared" ca="1" si="177"/>
        <v>98552648411.635284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98552648411.635284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410636035.04848033</v>
      </c>
      <c r="L4070" s="444">
        <f t="shared" ca="1" si="177"/>
        <v>98963284446.683762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98963284446.683762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412347018.52784902</v>
      </c>
      <c r="L4071" s="444">
        <f t="shared" ca="1" si="177"/>
        <v>99375631465.211609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99375631465.211609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414065131.10504836</v>
      </c>
      <c r="L4072" s="444">
        <f t="shared" ca="1" si="177"/>
        <v>99789696596.31665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99789696596.31665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415790402.4846527</v>
      </c>
      <c r="L4073" s="444">
        <f t="shared" ca="1" si="177"/>
        <v>100205486998.8013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100205486998.8013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417522862.49500543</v>
      </c>
      <c r="L4074" s="444">
        <f t="shared" ca="1" si="177"/>
        <v>100623009861.29631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100623009861.29631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419262541.08873463</v>
      </c>
      <c r="L4075" s="444">
        <f t="shared" ca="1" si="177"/>
        <v>101042272402.38504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101042272402.38504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421009468.34327102</v>
      </c>
      <c r="L4076" s="444">
        <f t="shared" ca="1" si="177"/>
        <v>101463281870.72832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101463281870.72832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422763674.46136796</v>
      </c>
      <c r="L4077" s="444">
        <f t="shared" ca="1" si="177"/>
        <v>101886045545.18968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101886045545.18968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424525189.77162367</v>
      </c>
      <c r="L4078" s="444">
        <f t="shared" ca="1" si="177"/>
        <v>102310570734.9613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102310570734.9613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426294044.72900546</v>
      </c>
      <c r="L4079" s="444">
        <f t="shared" ca="1" si="177"/>
        <v>102736864779.69031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102736864779.69031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428070269.91537631</v>
      </c>
      <c r="L4080" s="444">
        <f t="shared" ca="1" si="177"/>
        <v>103164935049.60568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103164935049.60568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429853896.04002368</v>
      </c>
      <c r="L4081" s="444">
        <f t="shared" ca="1" si="177"/>
        <v>103594788945.64571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103594788945.64571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431644953.94019043</v>
      </c>
      <c r="L4082" s="444">
        <f t="shared" ca="1" si="177"/>
        <v>104026433899.58589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104026433899.58589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433443474.58160788</v>
      </c>
      <c r="L4083" s="444">
        <f t="shared" ca="1" si="177"/>
        <v>104459877374.1675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104459877374.1675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435249489.05903125</v>
      </c>
      <c r="L4084" s="444">
        <f t="shared" ca="1" si="177"/>
        <v>104895126863.22653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104895126863.22653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437063028.5967772</v>
      </c>
      <c r="L4085" s="444">
        <f t="shared" ca="1" si="177"/>
        <v>105332189891.8233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105332189891.8233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438884124.54926378</v>
      </c>
      <c r="L4086" s="444">
        <f t="shared" ca="1" si="177"/>
        <v>105771074016.37257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105771074016.37257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440712808.40155238</v>
      </c>
      <c r="L4087" s="444">
        <f t="shared" ca="1" si="177"/>
        <v>106211786824.77412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106211786824.77412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442549111.76989216</v>
      </c>
      <c r="L4088" s="444">
        <f t="shared" ref="L4088:L4342" ca="1" si="182">I4088-J4088+K4088</f>
        <v>106654335936.54402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106654335936.54402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444393066.40226674</v>
      </c>
      <c r="L4089" s="444">
        <f t="shared" ca="1" si="182"/>
        <v>107098729002.94629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107098729002.94629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446244704.17894286</v>
      </c>
      <c r="L4090" s="444">
        <f t="shared" ca="1" si="182"/>
        <v>107544973707.12523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107544973707.12523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448104057.11302179</v>
      </c>
      <c r="L4091" s="444">
        <f t="shared" ca="1" si="182"/>
        <v>107993077764.23825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107993077764.23825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449971157.35099262</v>
      </c>
      <c r="L4092" s="444">
        <f t="shared" ca="1" si="182"/>
        <v>108443048921.58925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108443048921.58925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451846037.17328852</v>
      </c>
      <c r="L4093" s="444">
        <f t="shared" ca="1" si="182"/>
        <v>108894894958.76254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108894894958.76254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453728728.99484384</v>
      </c>
      <c r="L4094" s="444">
        <f t="shared" ca="1" si="182"/>
        <v>109348623687.75739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109348623687.75739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455619265.36565578</v>
      </c>
      <c r="L4095" s="444">
        <f t="shared" ca="1" si="182"/>
        <v>109804242953.12305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109804242953.12305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457517678.97134608</v>
      </c>
      <c r="L4096" s="444">
        <f t="shared" ca="1" si="182"/>
        <v>110261760632.09439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110261760632.09439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459424002.6337266</v>
      </c>
      <c r="L4097" s="444">
        <f t="shared" ca="1" si="182"/>
        <v>110721184634.72812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110721184634.72812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461338269.31136715</v>
      </c>
      <c r="L4098" s="444">
        <f t="shared" ca="1" si="182"/>
        <v>111182522904.03949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111182522904.03949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463260512.10016453</v>
      </c>
      <c r="L4099" s="444">
        <f t="shared" ca="1" si="182"/>
        <v>111645783416.13965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111645783416.13965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465190764.23391527</v>
      </c>
      <c r="L4100" s="444">
        <f t="shared" ca="1" si="182"/>
        <v>112110974180.37357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112110974180.37357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467129059.08488983</v>
      </c>
      <c r="L4101" s="444">
        <f t="shared" ca="1" si="182"/>
        <v>112578103239.45845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112578103239.45845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469075430.16441017</v>
      </c>
      <c r="L4102" s="444">
        <f t="shared" ca="1" si="182"/>
        <v>113047178669.62286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113047178669.62286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471029911.12342858</v>
      </c>
      <c r="L4103" s="444">
        <f t="shared" ca="1" si="182"/>
        <v>113518208580.74629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113518208580.74629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472992535.75310951</v>
      </c>
      <c r="L4104" s="444">
        <f t="shared" ca="1" si="182"/>
        <v>113991201116.4994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113991201116.4994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474963337.98541421</v>
      </c>
      <c r="L4105" s="444">
        <f t="shared" ca="1" si="182"/>
        <v>114466164454.48482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114466164454.48482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476942351.89368665</v>
      </c>
      <c r="L4106" s="444">
        <f t="shared" ca="1" si="182"/>
        <v>114943106806.37851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114943106806.37851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478929611.69324374</v>
      </c>
      <c r="L4107" s="444">
        <f t="shared" ca="1" si="182"/>
        <v>115422036418.07175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115422036418.07175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480925151.74196565</v>
      </c>
      <c r="L4108" s="444">
        <f t="shared" ca="1" si="182"/>
        <v>115902961569.81371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115902961569.81371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482929006.54089046</v>
      </c>
      <c r="L4109" s="444">
        <f t="shared" ca="1" si="182"/>
        <v>116385890576.3546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116385890576.3546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484941210.73481083</v>
      </c>
      <c r="L4110" s="444">
        <f t="shared" ca="1" si="182"/>
        <v>116870831787.08942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116870831787.08942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486961799.11287248</v>
      </c>
      <c r="L4111" s="444">
        <f t="shared" ca="1" si="182"/>
        <v>117357793586.20229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117357793586.20229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488990806.60917616</v>
      </c>
      <c r="L4112" s="444">
        <f t="shared" ca="1" si="182"/>
        <v>117846784392.81146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117846784392.81146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491028268.30338109</v>
      </c>
      <c r="L4113" s="444">
        <f t="shared" ca="1" si="182"/>
        <v>118337812661.11484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118337812661.11484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493074219.4213118</v>
      </c>
      <c r="L4114" s="444">
        <f t="shared" ca="1" si="182"/>
        <v>118830886880.53615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118830886880.53615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495128695.3355673</v>
      </c>
      <c r="L4115" s="444">
        <f t="shared" ca="1" si="182"/>
        <v>119326015575.87172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119326015575.87172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497191731.56613207</v>
      </c>
      <c r="L4116" s="444">
        <f t="shared" ca="1" si="182"/>
        <v>119823207307.43785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119823207307.43785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499263363.78099108</v>
      </c>
      <c r="L4117" s="444">
        <f t="shared" ca="1" si="182"/>
        <v>120322470671.21884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120322470671.21884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501343627.79674512</v>
      </c>
      <c r="L4118" s="444">
        <f t="shared" ca="1" si="182"/>
        <v>120823814299.01558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120823814299.01558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503432559.57923162</v>
      </c>
      <c r="L4119" s="444">
        <f t="shared" ca="1" si="182"/>
        <v>121327246858.59482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121327246858.59482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505530195.24414515</v>
      </c>
      <c r="L4120" s="444">
        <f t="shared" ca="1" si="182"/>
        <v>121832777053.83896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121832777053.83896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507636571.05766231</v>
      </c>
      <c r="L4121" s="444">
        <f t="shared" ca="1" si="182"/>
        <v>122340413624.89662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122340413624.89662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509751723.43706924</v>
      </c>
      <c r="L4122" s="444">
        <f t="shared" ca="1" si="182"/>
        <v>122850165348.33369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122850165348.33369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511875688.95139033</v>
      </c>
      <c r="L4123" s="444">
        <f t="shared" ca="1" si="182"/>
        <v>123362041037.28508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123362041037.28508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514008504.32202107</v>
      </c>
      <c r="L4124" s="444">
        <f t="shared" ca="1" si="182"/>
        <v>123876049541.6071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123876049541.6071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516150206.42336291</v>
      </c>
      <c r="L4125" s="444">
        <f t="shared" ca="1" si="182"/>
        <v>124392199748.03047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124392199748.03047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518300832.28346038</v>
      </c>
      <c r="L4126" s="444">
        <f t="shared" ca="1" si="182"/>
        <v>124910500580.31393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124910500580.31393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520460419.0846414</v>
      </c>
      <c r="L4127" s="444">
        <f t="shared" ca="1" si="182"/>
        <v>125430960999.39857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125430960999.39857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522629004.16416073</v>
      </c>
      <c r="L4128" s="444">
        <f t="shared" ca="1" si="182"/>
        <v>125953590003.56273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125953590003.56273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524806625.01484472</v>
      </c>
      <c r="L4129" s="444">
        <f t="shared" ca="1" si="182"/>
        <v>126478396628.57758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126478396628.57758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526993319.28573984</v>
      </c>
      <c r="L4130" s="444">
        <f t="shared" ca="1" si="182"/>
        <v>127005389947.86331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127005389947.86331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529189124.78276378</v>
      </c>
      <c r="L4131" s="444">
        <f t="shared" ca="1" si="182"/>
        <v>127534579072.64607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127534579072.64607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531394079.46935856</v>
      </c>
      <c r="L4132" s="444">
        <f t="shared" ca="1" si="182"/>
        <v>128065973152.11543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128065973152.11543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533608221.46714771</v>
      </c>
      <c r="L4133" s="444">
        <f t="shared" ca="1" si="182"/>
        <v>128599581373.58258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128599581373.58258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535831589.05659407</v>
      </c>
      <c r="L4134" s="444">
        <f t="shared" ca="1" si="182"/>
        <v>129135412962.63918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129135412962.63918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538064220.67766321</v>
      </c>
      <c r="L4135" s="444">
        <f t="shared" ca="1" si="182"/>
        <v>129673477183.31683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129673477183.31683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540306154.9304868</v>
      </c>
      <c r="L4136" s="444">
        <f t="shared" ca="1" si="182"/>
        <v>130213783338.24731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130213783338.24731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542557430.57603049</v>
      </c>
      <c r="L4137" s="444">
        <f t="shared" ca="1" si="182"/>
        <v>130756340768.82335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130756340768.82335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544818086.53676391</v>
      </c>
      <c r="L4138" s="444">
        <f t="shared" ca="1" si="182"/>
        <v>131301158855.36011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131301158855.36011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547088161.89733374</v>
      </c>
      <c r="L4139" s="444">
        <f t="shared" ca="1" si="182"/>
        <v>131848247017.25745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131848247017.25745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549367695.90523946</v>
      </c>
      <c r="L4140" s="444">
        <f t="shared" ca="1" si="182"/>
        <v>132397614713.16269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132397614713.16269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551656727.97151124</v>
      </c>
      <c r="L4141" s="444">
        <f t="shared" ca="1" si="182"/>
        <v>132949271441.1342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132949271441.1342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553955297.67139244</v>
      </c>
      <c r="L4142" s="444">
        <f t="shared" ca="1" si="182"/>
        <v>133503226738.80559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133503226738.80559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556263444.74502325</v>
      </c>
      <c r="L4143" s="444">
        <f t="shared" ca="1" si="182"/>
        <v>134059490183.55061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134059490183.55061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558581209.0981276</v>
      </c>
      <c r="L4144" s="444">
        <f t="shared" ca="1" si="182"/>
        <v>134618071392.64874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134618071392.64874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560908630.80270314</v>
      </c>
      <c r="L4145" s="444">
        <f t="shared" ca="1" si="182"/>
        <v>135178980023.45145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135178980023.45145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563245750.09771442</v>
      </c>
      <c r="L4146" s="444">
        <f t="shared" ca="1" si="182"/>
        <v>135742225773.54916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135742225773.54916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565592607.38978815</v>
      </c>
      <c r="L4147" s="444">
        <f t="shared" ca="1" si="182"/>
        <v>136307818380.93895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136307818380.93895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567949243.25391233</v>
      </c>
      <c r="L4148" s="444">
        <f t="shared" ca="1" si="182"/>
        <v>136875767624.19286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136875767624.19286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570315698.43413687</v>
      </c>
      <c r="L4149" s="444">
        <f t="shared" ca="1" si="182"/>
        <v>137446083322.62698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137446083322.62698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572692013.84427905</v>
      </c>
      <c r="L4150" s="444">
        <f t="shared" ca="1" si="182"/>
        <v>138018775336.47125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138018775336.47125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575078230.56863022</v>
      </c>
      <c r="L4151" s="444">
        <f t="shared" ca="1" si="182"/>
        <v>138593853567.03989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138593853567.03989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577474389.86266613</v>
      </c>
      <c r="L4152" s="444">
        <f t="shared" ca="1" si="182"/>
        <v>139171327956.90256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139171327956.90256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579880533.15376067</v>
      </c>
      <c r="L4153" s="444">
        <f t="shared" ca="1" si="182"/>
        <v>139751208490.0563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139751208490.0563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582296702.04190123</v>
      </c>
      <c r="L4154" s="444">
        <f t="shared" ca="1" si="182"/>
        <v>140333505192.09821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140333505192.09821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584722938.3004092</v>
      </c>
      <c r="L4155" s="444">
        <f t="shared" ca="1" si="182"/>
        <v>140918228130.39862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140918228130.39862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587159283.87666094</v>
      </c>
      <c r="L4156" s="444">
        <f t="shared" ca="1" si="182"/>
        <v>141505387414.27527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141505387414.27527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589605780.89281356</v>
      </c>
      <c r="L4157" s="444">
        <f t="shared" ca="1" si="182"/>
        <v>142094993195.16809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142094993195.16809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592062471.64653373</v>
      </c>
      <c r="L4158" s="444">
        <f t="shared" ca="1" si="182"/>
        <v>142687055666.81464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142687055666.81464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594529398.6117276</v>
      </c>
      <c r="L4159" s="444">
        <f t="shared" ca="1" si="182"/>
        <v>143281585065.42636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143281585065.42636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597006604.43927646</v>
      </c>
      <c r="L4160" s="444">
        <f t="shared" ca="1" si="182"/>
        <v>143878591669.86563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143878591669.86563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599494131.95777345</v>
      </c>
      <c r="L4161" s="444">
        <f t="shared" ca="1" si="182"/>
        <v>144478085801.82339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144478085801.82339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601992024.17426419</v>
      </c>
      <c r="L4162" s="444">
        <f t="shared" ca="1" si="182"/>
        <v>145080077825.99765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145080077825.99765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604500324.2749902</v>
      </c>
      <c r="L4163" s="444">
        <f t="shared" ca="1" si="182"/>
        <v>145684578150.27264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145684578150.27264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607019075.62613606</v>
      </c>
      <c r="L4164" s="444">
        <f t="shared" ca="1" si="182"/>
        <v>146291597225.89877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146291597225.89877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609548321.77457821</v>
      </c>
      <c r="L4165" s="444">
        <f t="shared" ca="1" si="182"/>
        <v>146901145547.67334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146901145547.67334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612088106.44863892</v>
      </c>
      <c r="L4166" s="444">
        <f t="shared" ca="1" si="182"/>
        <v>147513233654.12198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147513233654.12198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614638473.55884159</v>
      </c>
      <c r="L4167" s="444">
        <f t="shared" ca="1" si="182"/>
        <v>148127872127.68082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148127872127.68082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617199467.19867003</v>
      </c>
      <c r="L4168" s="444">
        <f t="shared" ca="1" si="182"/>
        <v>148745071594.87949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148745071594.87949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619771131.64533114</v>
      </c>
      <c r="L4169" s="444">
        <f t="shared" ca="1" si="182"/>
        <v>149364842726.52481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149364842726.52481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622353511.36052001</v>
      </c>
      <c r="L4170" s="444">
        <f t="shared" ca="1" si="182"/>
        <v>149987196237.88535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149987196237.88535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624946650.99118888</v>
      </c>
      <c r="L4171" s="444">
        <f t="shared" ca="1" si="182"/>
        <v>150612142888.87653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150612142888.87653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627550595.37031889</v>
      </c>
      <c r="L4172" s="444">
        <f t="shared" ca="1" si="182"/>
        <v>151239693484.24686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151239693484.24686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630165389.51769519</v>
      </c>
      <c r="L4173" s="444">
        <f t="shared" ca="1" si="182"/>
        <v>151869858873.76456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151869858873.76456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632791078.64068568</v>
      </c>
      <c r="L4174" s="444">
        <f t="shared" ca="1" si="182"/>
        <v>152502649952.40524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152502649952.40524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635427708.13502181</v>
      </c>
      <c r="L4175" s="444">
        <f t="shared" ca="1" si="182"/>
        <v>153138077660.54025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153138077660.54025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638075323.5855844</v>
      </c>
      <c r="L4176" s="444">
        <f t="shared" ca="1" si="182"/>
        <v>153776152984.12582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153776152984.12582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640733970.76719093</v>
      </c>
      <c r="L4177" s="444">
        <f t="shared" ca="1" si="182"/>
        <v>154416886954.89301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154416886954.89301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643403695.64538753</v>
      </c>
      <c r="L4178" s="444">
        <f t="shared" ca="1" si="182"/>
        <v>155060290650.53839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155060290650.53839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646084544.37724328</v>
      </c>
      <c r="L4179" s="444">
        <f t="shared" ca="1" si="182"/>
        <v>155706375194.91565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155706375194.91565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648776563.31214857</v>
      </c>
      <c r="L4180" s="444">
        <f t="shared" ca="1" si="182"/>
        <v>156355151758.22778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156355151758.22778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651479798.9926157</v>
      </c>
      <c r="L4181" s="444">
        <f t="shared" ca="1" si="182"/>
        <v>157006631557.2204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157006631557.2204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654194298.15508497</v>
      </c>
      <c r="L4182" s="444">
        <f t="shared" ca="1" si="182"/>
        <v>157660825855.37549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157660825855.37549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656920107.73073125</v>
      </c>
      <c r="L4183" s="444">
        <f t="shared" ca="1" si="182"/>
        <v>158317745963.10623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158317745963.10623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659657274.84627593</v>
      </c>
      <c r="L4184" s="444">
        <f t="shared" ca="1" si="182"/>
        <v>158977403237.95251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158977403237.95251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662405846.82480216</v>
      </c>
      <c r="L4185" s="444">
        <f t="shared" ca="1" si="182"/>
        <v>159639809084.77731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159639809084.77731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665165871.18657207</v>
      </c>
      <c r="L4186" s="444">
        <f t="shared" ca="1" si="182"/>
        <v>160304974955.9639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160304974955.9639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667937395.64984953</v>
      </c>
      <c r="L4187" s="444">
        <f t="shared" ca="1" si="182"/>
        <v>160972912351.61374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160972912351.61374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670720468.13172388</v>
      </c>
      <c r="L4188" s="444">
        <f t="shared" ca="1" si="182"/>
        <v>161643632819.74545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161643632819.74545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673515136.74893939</v>
      </c>
      <c r="L4189" s="444">
        <f t="shared" ca="1" si="182"/>
        <v>162317147956.49438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162317147956.49438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676321449.81872654</v>
      </c>
      <c r="L4190" s="444">
        <f t="shared" ca="1" si="182"/>
        <v>162993469406.31311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162993469406.31311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679139455.85963798</v>
      </c>
      <c r="L4191" s="444">
        <f t="shared" ca="1" si="182"/>
        <v>163672608862.17276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163672608862.17276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681969203.59238648</v>
      </c>
      <c r="L4192" s="444">
        <f t="shared" ca="1" si="182"/>
        <v>164354578065.76514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164354578065.76514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684810741.94068801</v>
      </c>
      <c r="L4193" s="444">
        <f t="shared" ca="1" si="182"/>
        <v>165039388807.70581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165039388807.70581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687664120.03210759</v>
      </c>
      <c r="L4194" s="444">
        <f t="shared" ca="1" si="182"/>
        <v>165727052927.73792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165727052927.73792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690529387.19890797</v>
      </c>
      <c r="L4195" s="444">
        <f t="shared" ca="1" si="182"/>
        <v>166417582314.93683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166417582314.93683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693406592.97890341</v>
      </c>
      <c r="L4196" s="444">
        <f t="shared" ca="1" si="182"/>
        <v>167110988907.91574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167110988907.91574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696295787.1163156</v>
      </c>
      <c r="L4197" s="444">
        <f t="shared" ca="1" si="182"/>
        <v>167807284695.03204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167807284695.03204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699197019.56263351</v>
      </c>
      <c r="L4198" s="444">
        <f t="shared" ca="1" si="182"/>
        <v>168506481714.59467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168506481714.59467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702110340.47747779</v>
      </c>
      <c r="L4199" s="444">
        <f t="shared" ca="1" si="182"/>
        <v>169208592055.07214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169208592055.07214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705035800.22946727</v>
      </c>
      <c r="L4200" s="444">
        <f t="shared" ca="1" si="182"/>
        <v>169913627855.30161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169913627855.30161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707973449.39708996</v>
      </c>
      <c r="L4201" s="444">
        <f t="shared" ca="1" si="182"/>
        <v>170621601304.6987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170621601304.6987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710923338.76957786</v>
      </c>
      <c r="L4202" s="444">
        <f t="shared" ca="1" si="182"/>
        <v>171332524643.46829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171332524643.46829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713885519.34778452</v>
      </c>
      <c r="L4203" s="444">
        <f t="shared" ca="1" si="182"/>
        <v>172046410162.81607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172046410162.81607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716860042.34506691</v>
      </c>
      <c r="L4204" s="444">
        <f t="shared" ca="1" si="182"/>
        <v>172763270205.16113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172763270205.16113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719846959.18817139</v>
      </c>
      <c r="L4205" s="444">
        <f t="shared" ca="1" si="182"/>
        <v>173483117164.3493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173483117164.3493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722846321.51812208</v>
      </c>
      <c r="L4206" s="444">
        <f t="shared" ca="1" si="182"/>
        <v>174205963485.86743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174205963485.86743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725858181.19111431</v>
      </c>
      <c r="L4207" s="444">
        <f t="shared" ca="1" si="182"/>
        <v>174931821667.05853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174931821667.05853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728882590.2794106</v>
      </c>
      <c r="L4208" s="444">
        <f t="shared" ca="1" si="182"/>
        <v>175660704257.33795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175660704257.33795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731919601.07224143</v>
      </c>
      <c r="L4209" s="444">
        <f t="shared" ca="1" si="182"/>
        <v>176392623858.41019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176392623858.41019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734969266.07670915</v>
      </c>
      <c r="L4210" s="444">
        <f t="shared" ca="1" si="182"/>
        <v>177127593124.48691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177127593124.48691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738031638.01869547</v>
      </c>
      <c r="L4211" s="444">
        <f t="shared" ca="1" si="182"/>
        <v>177865624762.50562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177865624762.50562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741106769.84377337</v>
      </c>
      <c r="L4212" s="444">
        <f t="shared" ca="1" si="182"/>
        <v>178606731532.3494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178606731532.3494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744194714.71812248</v>
      </c>
      <c r="L4213" s="444">
        <f t="shared" ca="1" si="182"/>
        <v>179350926247.0675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179350926247.0675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747295526.02944791</v>
      </c>
      <c r="L4214" s="444">
        <f t="shared" ca="1" si="182"/>
        <v>180098221773.09695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180098221773.09695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750409257.38790393</v>
      </c>
      <c r="L4215" s="444">
        <f t="shared" ca="1" si="182"/>
        <v>180848631030.48486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180848631030.48486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753535962.62702024</v>
      </c>
      <c r="L4216" s="444">
        <f t="shared" ca="1" si="182"/>
        <v>181602166993.11188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181602166993.11188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756675695.80463278</v>
      </c>
      <c r="L4217" s="444">
        <f t="shared" ca="1" si="182"/>
        <v>182358842688.9165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182358842688.9165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759828511.2038188</v>
      </c>
      <c r="L4218" s="444">
        <f t="shared" ca="1" si="182"/>
        <v>183118671200.12033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183118671200.12033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762994463.33383465</v>
      </c>
      <c r="L4219" s="444">
        <f t="shared" ca="1" si="182"/>
        <v>183881665663.45416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183881665663.45416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766173606.931059</v>
      </c>
      <c r="L4220" s="444">
        <f t="shared" ca="1" si="182"/>
        <v>184647839270.38522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184647839270.38522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769365996.95993841</v>
      </c>
      <c r="L4221" s="444">
        <f t="shared" ca="1" si="182"/>
        <v>185417205267.34515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185417205267.34515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772571688.61393809</v>
      </c>
      <c r="L4222" s="444">
        <f t="shared" ca="1" si="182"/>
        <v>186189776955.95911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186189776955.95911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775790737.31649625</v>
      </c>
      <c r="L4223" s="444">
        <f t="shared" ca="1" si="182"/>
        <v>186965567693.2756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186965567693.2756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779023198.72198164</v>
      </c>
      <c r="L4224" s="444">
        <f t="shared" ca="1" si="182"/>
        <v>187744590891.99759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187744590891.99759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782269128.71665657</v>
      </c>
      <c r="L4225" s="444">
        <f t="shared" ca="1" si="182"/>
        <v>188526860020.71423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188526860020.71423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785528583.41964269</v>
      </c>
      <c r="L4226" s="444">
        <f t="shared" ca="1" si="182"/>
        <v>189312388604.13388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189312388604.13388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788801619.18389118</v>
      </c>
      <c r="L4227" s="444">
        <f t="shared" ca="1" si="182"/>
        <v>190101190223.31778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190101190223.31778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792088292.59715736</v>
      </c>
      <c r="L4228" s="444">
        <f t="shared" ca="1" si="182"/>
        <v>190893278515.91495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190893278515.91495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795388660.48297894</v>
      </c>
      <c r="L4229" s="444">
        <f t="shared" ca="1" si="182"/>
        <v>191688667176.39792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191688667176.39792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798702779.90165794</v>
      </c>
      <c r="L4230" s="444">
        <f t="shared" ca="1" si="182"/>
        <v>192487369956.29959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192487369956.29959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802030708.15124834</v>
      </c>
      <c r="L4231" s="444">
        <f t="shared" ca="1" si="182"/>
        <v>193289400664.45084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193289400664.45084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805372502.76854515</v>
      </c>
      <c r="L4232" s="444">
        <f t="shared" ca="1" si="182"/>
        <v>194094773167.21939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194094773167.21939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808728221.5300808</v>
      </c>
      <c r="L4233" s="444">
        <f t="shared" ca="1" si="182"/>
        <v>194903501388.74948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194903501388.74948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812097922.45312285</v>
      </c>
      <c r="L4234" s="444">
        <f t="shared" ca="1" si="182"/>
        <v>195715599311.20261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195715599311.20261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815481663.79667747</v>
      </c>
      <c r="L4235" s="444">
        <f t="shared" ca="1" si="182"/>
        <v>196531080974.9993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196531080974.9993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818879504.06249702</v>
      </c>
      <c r="L4236" s="444">
        <f t="shared" ca="1" si="182"/>
        <v>197349960479.0618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197349960479.0618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822291501.99609077</v>
      </c>
      <c r="L4237" s="444">
        <f t="shared" ca="1" si="182"/>
        <v>198172251981.05789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198172251981.05789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825717716.58774126</v>
      </c>
      <c r="L4238" s="444">
        <f t="shared" ca="1" si="182"/>
        <v>198997969697.64563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198997969697.64563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829158207.0735234</v>
      </c>
      <c r="L4239" s="444">
        <f t="shared" ca="1" si="182"/>
        <v>199827127904.71915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199827127904.71915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832613032.93632972</v>
      </c>
      <c r="L4240" s="444">
        <f t="shared" ca="1" si="182"/>
        <v>200659740937.65549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200659740937.65549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836082253.9068979</v>
      </c>
      <c r="L4241" s="444">
        <f t="shared" ca="1" si="182"/>
        <v>201495823191.56238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201495823191.56238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839565929.96484327</v>
      </c>
      <c r="L4242" s="444">
        <f t="shared" ca="1" si="182"/>
        <v>202335389121.52722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202335389121.52722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843064121.33969676</v>
      </c>
      <c r="L4243" s="444">
        <f t="shared" ca="1" si="182"/>
        <v>203178453242.86691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203178453242.86691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846576888.51194549</v>
      </c>
      <c r="L4244" s="444">
        <f t="shared" ca="1" si="182"/>
        <v>204025030131.37885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204025030131.37885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850104292.21407855</v>
      </c>
      <c r="L4245" s="444">
        <f t="shared" ca="1" si="182"/>
        <v>204875134423.59293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204875134423.59293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853646393.43163717</v>
      </c>
      <c r="L4246" s="444">
        <f t="shared" ca="1" si="182"/>
        <v>205728780817.02457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205728780817.02457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857203253.40426898</v>
      </c>
      <c r="L4247" s="444">
        <f t="shared" ca="1" si="182"/>
        <v>206585984070.42883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206585984070.42883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860774933.62678683</v>
      </c>
      <c r="L4248" s="444">
        <f t="shared" ca="1" si="182"/>
        <v>207446759004.05563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207446759004.05563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864361495.85023177</v>
      </c>
      <c r="L4249" s="444">
        <f t="shared" ca="1" si="182"/>
        <v>208311120499.90585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208311120499.90585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867963002.08294106</v>
      </c>
      <c r="L4250" s="444">
        <f t="shared" ca="1" si="182"/>
        <v>209179083501.9888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209179083501.9888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871579514.59161997</v>
      </c>
      <c r="L4251" s="444">
        <f t="shared" ca="1" si="182"/>
        <v>210050663016.58041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210050663016.58041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875211095.90241838</v>
      </c>
      <c r="L4252" s="444">
        <f t="shared" ca="1" si="182"/>
        <v>210925874112.48282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210925874112.48282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878857808.80201173</v>
      </c>
      <c r="L4253" s="444">
        <f t="shared" ca="1" si="182"/>
        <v>211804731921.28482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211804731921.28482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882519716.3386867</v>
      </c>
      <c r="L4254" s="444">
        <f t="shared" ca="1" si="182"/>
        <v>212687251637.6235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212687251637.6235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886196881.82343125</v>
      </c>
      <c r="L4255" s="444">
        <f t="shared" ca="1" si="182"/>
        <v>213573448519.44693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213573448519.44693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889889368.83102882</v>
      </c>
      <c r="L4256" s="444">
        <f t="shared" ca="1" si="182"/>
        <v>214463337888.27795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214463337888.27795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893597241.20115817</v>
      </c>
      <c r="L4257" s="444">
        <f t="shared" ca="1" si="182"/>
        <v>215356935129.47913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215356935129.47913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897320563.0394963</v>
      </c>
      <c r="L4258" s="444">
        <f t="shared" ca="1" si="182"/>
        <v>216254255692.51862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216254255692.51862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901059398.71882761</v>
      </c>
      <c r="L4259" s="444">
        <f t="shared" ca="1" si="182"/>
        <v>217155315091.23746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217155315091.23746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904813812.88015604</v>
      </c>
      <c r="L4260" s="444">
        <f t="shared" ca="1" si="182"/>
        <v>218060128904.11761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218060128904.11761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908583870.43382347</v>
      </c>
      <c r="L4261" s="444">
        <f t="shared" ca="1" si="182"/>
        <v>218968712774.55145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218968712774.55145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912369636.56063104</v>
      </c>
      <c r="L4262" s="444">
        <f t="shared" ca="1" si="182"/>
        <v>219881082411.11209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219881082411.11209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916171176.71296716</v>
      </c>
      <c r="L4263" s="444">
        <f t="shared" ca="1" si="182"/>
        <v>220797253587.82507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220797253587.82507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919988556.61593783</v>
      </c>
      <c r="L4264" s="444">
        <f t="shared" ca="1" si="182"/>
        <v>221717242144.44101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221717242144.44101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923821842.26850402</v>
      </c>
      <c r="L4265" s="444">
        <f t="shared" ca="1" si="182"/>
        <v>222641063986.7095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222641063986.7095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927671099.94462287</v>
      </c>
      <c r="L4266" s="444">
        <f t="shared" ca="1" si="182"/>
        <v>223568735086.65411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223568735086.65411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931536396.19439209</v>
      </c>
      <c r="L4267" s="444">
        <f t="shared" ca="1" si="182"/>
        <v>224500271482.84851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224500271482.84851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935417797.84520209</v>
      </c>
      <c r="L4268" s="444">
        <f t="shared" ca="1" si="182"/>
        <v>225435689280.69373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225435689280.69373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939315372.00289035</v>
      </c>
      <c r="L4269" s="444">
        <f t="shared" ca="1" si="182"/>
        <v>226375004652.69662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226375004652.69662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943229186.0529027</v>
      </c>
      <c r="L4270" s="444">
        <f t="shared" ca="1" si="182"/>
        <v>227318233838.74954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227318233838.74954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947159307.66145647</v>
      </c>
      <c r="L4271" s="444">
        <f t="shared" ca="1" si="182"/>
        <v>228265393146.41101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228265393146.41101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951105804.77671242</v>
      </c>
      <c r="L4272" s="444">
        <f t="shared" ca="1" si="182"/>
        <v>229216498951.18771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229216498951.18771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955068745.62994874</v>
      </c>
      <c r="L4273" s="444">
        <f t="shared" ca="1" si="182"/>
        <v>230171567696.81766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230171567696.81766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959048198.73674023</v>
      </c>
      <c r="L4274" s="444">
        <f t="shared" ca="1" si="182"/>
        <v>231130615895.55441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231130615895.55441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963044232.89814329</v>
      </c>
      <c r="L4275" s="444">
        <f t="shared" ca="1" si="182"/>
        <v>232093660128.45255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232093660128.45255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967056917.20188558</v>
      </c>
      <c r="L4276" s="444">
        <f t="shared" ca="1" si="182"/>
        <v>233060717045.65442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233060717045.65442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971086321.02356005</v>
      </c>
      <c r="L4277" s="444">
        <f t="shared" ca="1" si="182"/>
        <v>234031803366.67798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234031803366.67798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975132514.02782488</v>
      </c>
      <c r="L4278" s="444">
        <f t="shared" ca="1" si="182"/>
        <v>235006935880.70581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235006935880.70581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979195566.16960752</v>
      </c>
      <c r="L4279" s="444">
        <f t="shared" ca="1" si="182"/>
        <v>235986131446.87543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235986131446.87543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983275547.69531429</v>
      </c>
      <c r="L4280" s="444">
        <f t="shared" ca="1" si="182"/>
        <v>236969406994.57074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236969406994.57074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987372529.14404464</v>
      </c>
      <c r="L4281" s="444">
        <f t="shared" ca="1" si="182"/>
        <v>237956779523.71478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237956779523.71478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991486581.34881163</v>
      </c>
      <c r="L4282" s="444">
        <f t="shared" ca="1" si="182"/>
        <v>238948266105.0636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238948266105.0636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995617775.437765</v>
      </c>
      <c r="L4283" s="444">
        <f t="shared" ca="1" si="182"/>
        <v>239943883880.50137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239943883880.50137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999766182.8354224</v>
      </c>
      <c r="L4284" s="444">
        <f t="shared" ca="1" si="182"/>
        <v>240943650063.33679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240943650063.33679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1003931875.2639033</v>
      </c>
      <c r="L4285" s="444">
        <f t="shared" ca="1" si="182"/>
        <v>241947581938.60071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241947581938.60071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1008114924.7441697</v>
      </c>
      <c r="L4286" s="444">
        <f t="shared" ca="1" si="182"/>
        <v>242955696863.34488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242955696863.34488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1012315403.5972704</v>
      </c>
      <c r="L4287" s="444">
        <f t="shared" ca="1" si="182"/>
        <v>243968012266.94214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243968012266.94214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1016533384.4455923</v>
      </c>
      <c r="L4288" s="444">
        <f t="shared" ca="1" si="182"/>
        <v>244984545651.38773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244984545651.38773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1020768940.2141155</v>
      </c>
      <c r="L4289" s="444">
        <f t="shared" ca="1" si="182"/>
        <v>246005314591.60184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246005314591.60184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1025022144.1316744</v>
      </c>
      <c r="L4290" s="444">
        <f t="shared" ca="1" si="182"/>
        <v>247030336735.73352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247030336735.73352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1029293069.732223</v>
      </c>
      <c r="L4291" s="444">
        <f t="shared" ca="1" si="182"/>
        <v>248059629805.46573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248059629805.46573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1033581790.8561072</v>
      </c>
      <c r="L4292" s="444">
        <f t="shared" ca="1" si="182"/>
        <v>249093211596.32184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249093211596.32184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1037888381.651341</v>
      </c>
      <c r="L4293" s="444">
        <f t="shared" ca="1" si="182"/>
        <v>250131099977.97318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250131099977.97318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1042212916.5748883</v>
      </c>
      <c r="L4294" s="444">
        <f t="shared" ca="1" si="182"/>
        <v>251173312894.54807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251173312894.54807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1046555470.3939501</v>
      </c>
      <c r="L4295" s="444">
        <f t="shared" ca="1" si="182"/>
        <v>252219868364.94202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252219868364.94202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1050916118.1872584</v>
      </c>
      <c r="L4296" s="444">
        <f t="shared" ca="1" si="182"/>
        <v>253270784483.12927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253270784483.12927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1055294935.3463718</v>
      </c>
      <c r="L4297" s="444">
        <f t="shared" ca="1" si="182"/>
        <v>254326079418.47565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254326079418.47565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1059691997.5769819</v>
      </c>
      <c r="L4298" s="444">
        <f t="shared" ca="1" si="182"/>
        <v>255385771416.05264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255385771416.05264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1064107380.9002194</v>
      </c>
      <c r="L4299" s="444">
        <f t="shared" ca="1" si="182"/>
        <v>256449878796.95285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256449878796.95285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1068541161.6539701</v>
      </c>
      <c r="L4300" s="444">
        <f t="shared" ca="1" si="182"/>
        <v>257518419958.60681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257518419958.60681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1072993416.4941949</v>
      </c>
      <c r="L4301" s="444">
        <f t="shared" ca="1" si="182"/>
        <v>258591413375.10101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258591413375.10101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1077464222.3962543</v>
      </c>
      <c r="L4302" s="444">
        <f t="shared" ca="1" si="182"/>
        <v>259668877597.49725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259668877597.49725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1081953656.6562386</v>
      </c>
      <c r="L4303" s="444">
        <f t="shared" ca="1" si="182"/>
        <v>260750831254.1535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260750831254.1535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1086461796.8923063</v>
      </c>
      <c r="L4304" s="444">
        <f t="shared" ca="1" si="182"/>
        <v>261837293051.04581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261837293051.04581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1090988721.0460241</v>
      </c>
      <c r="L4305" s="444">
        <f t="shared" ca="1" si="182"/>
        <v>262928281772.09183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262928281772.09183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1095534507.3837159</v>
      </c>
      <c r="L4306" s="444">
        <f t="shared" ca="1" si="182"/>
        <v>264023816279.47556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264023816279.47556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1100099234.4978147</v>
      </c>
      <c r="L4307" s="444">
        <f t="shared" ca="1" si="182"/>
        <v>265123915513.97336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265123915513.97336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1104682981.3082223</v>
      </c>
      <c r="L4308" s="444">
        <f t="shared" ca="1" si="182"/>
        <v>266228598495.28159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266228598495.28159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1109285827.0636733</v>
      </c>
      <c r="L4309" s="444">
        <f t="shared" ca="1" si="182"/>
        <v>267337884322.34525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267337884322.34525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1113907851.3431051</v>
      </c>
      <c r="L4310" s="444">
        <f t="shared" ca="1" si="182"/>
        <v>268451792173.68835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268451792173.68835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1118549134.0570347</v>
      </c>
      <c r="L4311" s="444">
        <f t="shared" ca="1" si="182"/>
        <v>269570341307.74539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269570341307.74539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1123209755.4489391</v>
      </c>
      <c r="L4312" s="444">
        <f t="shared" ca="1" si="182"/>
        <v>270693551063.19434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270693551063.19434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1127889796.096643</v>
      </c>
      <c r="L4313" s="444">
        <f t="shared" ca="1" si="182"/>
        <v>271821440859.29099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271821440859.29099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1132589336.9137125</v>
      </c>
      <c r="L4314" s="444">
        <f t="shared" ca="1" si="182"/>
        <v>272954030196.20471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272954030196.20471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1137308459.1508529</v>
      </c>
      <c r="L4315" s="444">
        <f t="shared" ca="1" si="182"/>
        <v>274091338655.35556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274091338655.35556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1142047244.397315</v>
      </c>
      <c r="L4316" s="444">
        <f t="shared" ca="1" si="182"/>
        <v>275233385899.75287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275233385899.75287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1146805774.5823035</v>
      </c>
      <c r="L4317" s="444">
        <f t="shared" ca="1" si="182"/>
        <v>276380191674.33514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276380191674.33514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1151584131.9763963</v>
      </c>
      <c r="L4318" s="444">
        <f t="shared" ca="1" si="182"/>
        <v>277531775806.31152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277531775806.31152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1156382399.1929646</v>
      </c>
      <c r="L4319" s="444">
        <f t="shared" ca="1" si="182"/>
        <v>278688158205.50452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278688158205.50452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1161200659.1896021</v>
      </c>
      <c r="L4320" s="444">
        <f t="shared" ca="1" si="182"/>
        <v>279849358864.69409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279849358864.69409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1166038995.2695587</v>
      </c>
      <c r="L4321" s="444">
        <f t="shared" ca="1" si="182"/>
        <v>281015397859.96362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281015397859.96362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1170897491.0831819</v>
      </c>
      <c r="L4322" s="444">
        <f t="shared" ca="1" si="182"/>
        <v>282186295351.04681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282186295351.04681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1175776230.6293616</v>
      </c>
      <c r="L4323" s="444">
        <f t="shared" ca="1" si="182"/>
        <v>283362071581.67615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283362071581.67615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1180675298.256984</v>
      </c>
      <c r="L4324" s="444">
        <f t="shared" ca="1" si="182"/>
        <v>284542746879.93311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284542746879.93311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1185594778.666388</v>
      </c>
      <c r="L4325" s="444">
        <f t="shared" ca="1" si="182"/>
        <v>285728341658.59949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285728341658.59949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1190534756.9108312</v>
      </c>
      <c r="L4326" s="444">
        <f t="shared" ca="1" si="182"/>
        <v>286918876415.51031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286918876415.51031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1195495318.3979597</v>
      </c>
      <c r="L4327" s="444">
        <f t="shared" ca="1" si="182"/>
        <v>288114371733.90826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288114371733.90826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1200476548.8912845</v>
      </c>
      <c r="L4328" s="444">
        <f t="shared" ca="1" si="182"/>
        <v>289314848282.79956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289314848282.79956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1205478534.5116649</v>
      </c>
      <c r="L4329" s="444">
        <f t="shared" ca="1" si="182"/>
        <v>290520326817.31122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290520326817.31122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1210501361.7387967</v>
      </c>
      <c r="L4330" s="444">
        <f t="shared" ca="1" si="182"/>
        <v>291730828179.04999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291730828179.04999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1215545117.4127083</v>
      </c>
      <c r="L4331" s="444">
        <f t="shared" ca="1" si="182"/>
        <v>292946373296.46271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292946373296.46271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1220609888.7352612</v>
      </c>
      <c r="L4332" s="444">
        <f t="shared" ca="1" si="182"/>
        <v>294166983185.198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294166983185.198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1225695763.2716584</v>
      </c>
      <c r="L4333" s="444">
        <f t="shared" ca="1" si="182"/>
        <v>295392678948.46967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295392678948.46967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1230802828.951957</v>
      </c>
      <c r="L4334" s="444">
        <f t="shared" ca="1" si="182"/>
        <v>296623481777.42163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296623481777.42163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1235931174.0725901</v>
      </c>
      <c r="L4335" s="444">
        <f t="shared" ca="1" si="182"/>
        <v>297859412951.4942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297859412951.4942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1241080887.2978926</v>
      </c>
      <c r="L4336" s="444">
        <f t="shared" ca="1" si="182"/>
        <v>299100493838.79211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299100493838.79211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1246252057.6616337</v>
      </c>
      <c r="L4337" s="444">
        <f t="shared" ca="1" si="182"/>
        <v>300346745896.45374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300346745896.45374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1251444774.5685573</v>
      </c>
      <c r="L4338" s="444">
        <f t="shared" ca="1" si="182"/>
        <v>301598190671.02228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301598190671.02228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1256659127.7959261</v>
      </c>
      <c r="L4339" s="444">
        <f t="shared" ca="1" si="182"/>
        <v>302854849798.81818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302854849798.81818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1261895207.4950757</v>
      </c>
      <c r="L4340" s="444">
        <f t="shared" ca="1" si="182"/>
        <v>304116745006.31323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304116745006.31323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1267153104.1929717</v>
      </c>
      <c r="L4341" s="444">
        <f t="shared" ca="1" si="182"/>
        <v>305383898110.50623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305383898110.50623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1272432908.793776</v>
      </c>
      <c r="L4342" s="444">
        <f t="shared" ca="1" si="182"/>
        <v>306656331019.29999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306656331019.29999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1277734712.5804167</v>
      </c>
      <c r="L4343" s="444">
        <f t="shared" ref="L4343:L4597" ca="1" si="187">I4343-J4343+K4343</f>
        <v>307934065731.88043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307934065731.88043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1283058607.2161684</v>
      </c>
      <c r="L4344" s="444">
        <f t="shared" ca="1" si="187"/>
        <v>309217124339.09662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309217124339.09662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1288404684.7462358</v>
      </c>
      <c r="L4345" s="444">
        <f t="shared" ca="1" si="187"/>
        <v>310505529023.84283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310505529023.84283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1293773037.5993452</v>
      </c>
      <c r="L4346" s="444">
        <f t="shared" ca="1" si="187"/>
        <v>311799302061.4422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311799302061.4422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1299163758.5893426</v>
      </c>
      <c r="L4347" s="444">
        <f t="shared" ca="1" si="187"/>
        <v>313098465820.03156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313098465820.03156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1304576940.9167981</v>
      </c>
      <c r="L4348" s="444">
        <f t="shared" ca="1" si="187"/>
        <v>314403042760.94836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314403042760.94836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1310012678.1706181</v>
      </c>
      <c r="L4349" s="444">
        <f t="shared" ca="1" si="187"/>
        <v>315713055439.11896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315713055439.11896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1315471064.3296623</v>
      </c>
      <c r="L4350" s="444">
        <f t="shared" ca="1" si="187"/>
        <v>317028526503.44861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317028526503.44861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1320952193.7643692</v>
      </c>
      <c r="L4351" s="444">
        <f t="shared" ca="1" si="187"/>
        <v>318349478697.21295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318349478697.21295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1326456161.2383873</v>
      </c>
      <c r="L4352" s="444">
        <f t="shared" ca="1" si="187"/>
        <v>319675934858.45135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319675934858.45135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1331983061.9102139</v>
      </c>
      <c r="L4353" s="444">
        <f t="shared" ca="1" si="187"/>
        <v>321007917920.36157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321007917920.36157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1337532991.3348398</v>
      </c>
      <c r="L4354" s="444">
        <f t="shared" ca="1" si="187"/>
        <v>322345450911.69641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322345450911.69641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1343106045.4654016</v>
      </c>
      <c r="L4355" s="444">
        <f t="shared" ca="1" si="187"/>
        <v>323688556957.1618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323688556957.1618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1348702320.6548409</v>
      </c>
      <c r="L4356" s="444">
        <f t="shared" ca="1" si="187"/>
        <v>325037259277.81665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325037259277.81665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1354321913.6575694</v>
      </c>
      <c r="L4357" s="444">
        <f t="shared" ca="1" si="187"/>
        <v>326391581191.47424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326391581191.47424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1359964921.6311426</v>
      </c>
      <c r="L4358" s="444">
        <f t="shared" ca="1" si="187"/>
        <v>327751546113.10541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327751546113.10541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1365631442.1379392</v>
      </c>
      <c r="L4359" s="444">
        <f t="shared" ca="1" si="187"/>
        <v>329117177555.24335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329117177555.24335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1371321573.1468472</v>
      </c>
      <c r="L4360" s="444">
        <f t="shared" ca="1" si="187"/>
        <v>330488499128.3902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330488499128.3902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1377035413.0349591</v>
      </c>
      <c r="L4361" s="444">
        <f t="shared" ca="1" si="187"/>
        <v>331865534541.42517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331865534541.42517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1382773060.5892715</v>
      </c>
      <c r="L4362" s="444">
        <f t="shared" ca="1" si="187"/>
        <v>333248307602.01447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333248307602.01447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1388534615.0083935</v>
      </c>
      <c r="L4363" s="444">
        <f t="shared" ca="1" si="187"/>
        <v>334636842217.02289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334636842217.02289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1394320175.9042621</v>
      </c>
      <c r="L4364" s="444">
        <f t="shared" ca="1" si="187"/>
        <v>336031162392.92712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336031162392.92712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1400129843.303863</v>
      </c>
      <c r="L4365" s="444">
        <f t="shared" ca="1" si="187"/>
        <v>337431292236.23096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337431292236.23096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1405963717.6509624</v>
      </c>
      <c r="L4366" s="444">
        <f t="shared" ca="1" si="187"/>
        <v>338837255953.8819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338837255953.8819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1411821899.8078413</v>
      </c>
      <c r="L4367" s="444">
        <f t="shared" ca="1" si="187"/>
        <v>340249077853.68976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340249077853.68976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1417704491.0570407</v>
      </c>
      <c r="L4368" s="444">
        <f t="shared" ca="1" si="187"/>
        <v>341666782344.74683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341666782344.74683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1423611593.1031117</v>
      </c>
      <c r="L4369" s="444">
        <f t="shared" ca="1" si="187"/>
        <v>343090393937.84991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343090393937.84991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1429543308.0743747</v>
      </c>
      <c r="L4370" s="444">
        <f t="shared" ca="1" si="187"/>
        <v>344519937245.92432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344519937245.92432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1435499738.5246847</v>
      </c>
      <c r="L4371" s="444">
        <f t="shared" ca="1" si="187"/>
        <v>345955436984.44897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345955436984.44897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1441480987.435204</v>
      </c>
      <c r="L4372" s="444">
        <f t="shared" ca="1" si="187"/>
        <v>347396917971.88416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347396917971.88416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1447487158.2161839</v>
      </c>
      <c r="L4373" s="444">
        <f t="shared" ca="1" si="187"/>
        <v>348844405130.10034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348844405130.10034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1453518354.7087514</v>
      </c>
      <c r="L4374" s="444">
        <f t="shared" ca="1" si="187"/>
        <v>350297923484.80908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350297923484.80908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1459574681.1867044</v>
      </c>
      <c r="L4375" s="444">
        <f t="shared" ca="1" si="187"/>
        <v>351757498165.99579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351757498165.99579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1465656242.3583157</v>
      </c>
      <c r="L4376" s="444">
        <f t="shared" ca="1" si="187"/>
        <v>353223154408.35413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353223154408.35413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1471763143.3681421</v>
      </c>
      <c r="L4377" s="444">
        <f t="shared" ca="1" si="187"/>
        <v>354694917551.72229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354694917551.72229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1477895489.7988429</v>
      </c>
      <c r="L4378" s="444">
        <f t="shared" ca="1" si="187"/>
        <v>356172813041.52112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356172813041.52112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1484053387.6730046</v>
      </c>
      <c r="L4379" s="444">
        <f t="shared" ca="1" si="187"/>
        <v>357656866429.19415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357656866429.19415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1490236943.4549756</v>
      </c>
      <c r="L4380" s="444">
        <f t="shared" ca="1" si="187"/>
        <v>359147103372.64911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359147103372.64911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1496446264.0527046</v>
      </c>
      <c r="L4381" s="444">
        <f t="shared" ca="1" si="187"/>
        <v>360643549636.70184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360643549636.70184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1502681456.819591</v>
      </c>
      <c r="L4382" s="444">
        <f t="shared" ca="1" si="187"/>
        <v>362146231093.52142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362146231093.52142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1508942629.5563393</v>
      </c>
      <c r="L4383" s="444">
        <f t="shared" ca="1" si="187"/>
        <v>363655173723.07776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363655173723.07776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1515229890.5128241</v>
      </c>
      <c r="L4384" s="444">
        <f t="shared" ca="1" si="187"/>
        <v>365170403613.59058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365170403613.59058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1521543348.3899608</v>
      </c>
      <c r="L4385" s="444">
        <f t="shared" ca="1" si="187"/>
        <v>366691946961.98053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366691946961.98053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1527883112.3415856</v>
      </c>
      <c r="L4386" s="444">
        <f t="shared" ca="1" si="187"/>
        <v>368219830074.32214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368219830074.32214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1534249291.9763422</v>
      </c>
      <c r="L4387" s="444">
        <f t="shared" ca="1" si="187"/>
        <v>369754079366.29846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369754079366.29846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1540641997.3595769</v>
      </c>
      <c r="L4388" s="444">
        <f t="shared" ca="1" si="187"/>
        <v>371294721363.65802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371294721363.65802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1547061339.0152416</v>
      </c>
      <c r="L4389" s="444">
        <f t="shared" ca="1" si="187"/>
        <v>372841782702.67328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372841782702.67328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1553507427.9278054</v>
      </c>
      <c r="L4390" s="444">
        <f t="shared" ca="1" si="187"/>
        <v>374395290130.60107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374395290130.60107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1559980375.5441711</v>
      </c>
      <c r="L4391" s="444">
        <f t="shared" ca="1" si="187"/>
        <v>375955270506.14526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375955270506.14526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1566480293.7756052</v>
      </c>
      <c r="L4392" s="444">
        <f t="shared" ca="1" si="187"/>
        <v>377521750799.9209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377521750799.9209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1573007294.9996705</v>
      </c>
      <c r="L4393" s="444">
        <f t="shared" ca="1" si="187"/>
        <v>379094758094.92059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379094758094.92059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1579561492.0621691</v>
      </c>
      <c r="L4394" s="444">
        <f t="shared" ca="1" si="187"/>
        <v>380674319586.98279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380674319586.98279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1586142998.2790949</v>
      </c>
      <c r="L4395" s="444">
        <f t="shared" ca="1" si="187"/>
        <v>382260462585.2619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382260462585.2619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1592751927.4385912</v>
      </c>
      <c r="L4396" s="444">
        <f t="shared" ca="1" si="187"/>
        <v>383853214512.7005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383853214512.7005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1599388393.8029187</v>
      </c>
      <c r="L4397" s="444">
        <f t="shared" ca="1" si="187"/>
        <v>385452602906.50342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385452602906.50342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1606052512.110431</v>
      </c>
      <c r="L4398" s="444">
        <f t="shared" ca="1" si="187"/>
        <v>387058655418.61383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387058655418.61383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1612744397.5775576</v>
      </c>
      <c r="L4399" s="444">
        <f t="shared" ca="1" si="187"/>
        <v>388671399816.19141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388671399816.19141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1619464165.9007976</v>
      </c>
      <c r="L4400" s="444">
        <f t="shared" ca="1" si="187"/>
        <v>390290863982.09222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390290863982.09222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1626211933.2587175</v>
      </c>
      <c r="L4401" s="444">
        <f t="shared" ca="1" si="187"/>
        <v>391917075915.35095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391917075915.35095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1632987816.3139622</v>
      </c>
      <c r="L4402" s="444">
        <f t="shared" ca="1" si="187"/>
        <v>393550063731.66492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393550063731.66492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1639791932.2152705</v>
      </c>
      <c r="L4403" s="444">
        <f t="shared" ca="1" si="187"/>
        <v>395189855663.88019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395189855663.88019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1646624398.5995007</v>
      </c>
      <c r="L4404" s="444">
        <f t="shared" ca="1" si="187"/>
        <v>396836480062.47968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396836480062.47968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1653485333.5936654</v>
      </c>
      <c r="L4405" s="444">
        <f t="shared" ca="1" si="187"/>
        <v>398489965396.07336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398489965396.07336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1660374855.8169723</v>
      </c>
      <c r="L4406" s="444">
        <f t="shared" ca="1" si="187"/>
        <v>400150340251.89032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400150340251.89032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1667293084.3828764</v>
      </c>
      <c r="L4407" s="444">
        <f t="shared" ca="1" si="187"/>
        <v>401817633336.27319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401817633336.27319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1674240138.9011383</v>
      </c>
      <c r="L4408" s="444">
        <f t="shared" ca="1" si="187"/>
        <v>403491873475.17432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403491873475.17432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1681216139.479893</v>
      </c>
      <c r="L4409" s="444">
        <f t="shared" ca="1" si="187"/>
        <v>405173089614.65424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405173089614.65424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1688221206.727726</v>
      </c>
      <c r="L4410" s="444">
        <f t="shared" ca="1" si="187"/>
        <v>406861310821.38196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406861310821.38196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1695255461.755758</v>
      </c>
      <c r="L4411" s="444">
        <f t="shared" ca="1" si="187"/>
        <v>408556566283.1377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408556566283.1377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1702319026.1797404</v>
      </c>
      <c r="L4412" s="444">
        <f t="shared" ca="1" si="187"/>
        <v>410258885309.31744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410258885309.31744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1709412022.1221559</v>
      </c>
      <c r="L4413" s="444">
        <f t="shared" ca="1" si="187"/>
        <v>411968297331.43958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411968297331.43958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1716534572.2143316</v>
      </c>
      <c r="L4414" s="444">
        <f t="shared" ca="1" si="187"/>
        <v>413684831903.65393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413684831903.65393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1723686799.5985579</v>
      </c>
      <c r="L4415" s="444">
        <f t="shared" ca="1" si="187"/>
        <v>415408518703.2525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415408518703.2525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1730868827.9302187</v>
      </c>
      <c r="L4416" s="444">
        <f t="shared" ca="1" si="187"/>
        <v>417139387531.18274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417139387531.18274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1738080781.3799281</v>
      </c>
      <c r="L4417" s="444">
        <f t="shared" ca="1" si="187"/>
        <v>418877468312.56268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418877468312.56268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1745322784.6356778</v>
      </c>
      <c r="L4418" s="444">
        <f t="shared" ca="1" si="187"/>
        <v>420622791097.19836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420622791097.19836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1752594962.9049931</v>
      </c>
      <c r="L4419" s="444">
        <f t="shared" ca="1" si="187"/>
        <v>422375386060.10333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422375386060.10333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1759897441.9170971</v>
      </c>
      <c r="L4420" s="444">
        <f t="shared" ca="1" si="187"/>
        <v>424135283502.02045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424135283502.02045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1767230347.9250851</v>
      </c>
      <c r="L4421" s="444">
        <f t="shared" ca="1" si="187"/>
        <v>425902513849.94556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425902513849.94556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1774593807.7081065</v>
      </c>
      <c r="L4422" s="444">
        <f t="shared" ca="1" si="187"/>
        <v>427677107657.65369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427677107657.65369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1781987948.5735569</v>
      </c>
      <c r="L4423" s="444">
        <f t="shared" ca="1" si="187"/>
        <v>429459095606.22723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429459095606.22723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1789412898.3592801</v>
      </c>
      <c r="L4424" s="444">
        <f t="shared" ca="1" si="187"/>
        <v>431248508504.58649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431248508504.58649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1796868785.4357769</v>
      </c>
      <c r="L4425" s="444">
        <f t="shared" ca="1" si="187"/>
        <v>433045377290.02228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433045377290.02228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1804355738.7084262</v>
      </c>
      <c r="L4426" s="444">
        <f t="shared" ca="1" si="187"/>
        <v>434849733028.73071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434849733028.73071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1811873887.6197112</v>
      </c>
      <c r="L4427" s="444">
        <f t="shared" ca="1" si="187"/>
        <v>436661606916.3504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436661606916.3504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1819423362.1514599</v>
      </c>
      <c r="L4428" s="444">
        <f t="shared" ca="1" si="187"/>
        <v>438481030278.50189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438481030278.50189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1827004292.827091</v>
      </c>
      <c r="L4429" s="444">
        <f t="shared" ca="1" si="187"/>
        <v>440308034571.32898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440308034571.32898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1834616810.7138708</v>
      </c>
      <c r="L4430" s="444">
        <f t="shared" ca="1" si="187"/>
        <v>442142651382.04285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442142651382.04285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1842261047.4251785</v>
      </c>
      <c r="L4431" s="444">
        <f t="shared" ca="1" si="187"/>
        <v>443984912429.46802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443984912429.46802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1849937135.1227834</v>
      </c>
      <c r="L4432" s="444">
        <f t="shared" ca="1" si="187"/>
        <v>445834849564.59082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445834849564.59082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1857645206.5191283</v>
      </c>
      <c r="L4433" s="444">
        <f t="shared" ca="1" si="187"/>
        <v>447692494771.10992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447692494771.10992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1865385394.8796244</v>
      </c>
      <c r="L4434" s="444">
        <f t="shared" ca="1" si="187"/>
        <v>449557880165.98956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449557880165.98956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1873157834.0249567</v>
      </c>
      <c r="L4435" s="444">
        <f t="shared" ca="1" si="187"/>
        <v>451431038000.01453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451431038000.01453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1880962658.3333938</v>
      </c>
      <c r="L4436" s="444">
        <f t="shared" ca="1" si="187"/>
        <v>453312000658.3479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453312000658.3479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1888800002.7431161</v>
      </c>
      <c r="L4437" s="444">
        <f t="shared" ca="1" si="187"/>
        <v>455200800661.091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455200800661.091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1896670002.7545459</v>
      </c>
      <c r="L4438" s="444">
        <f t="shared" ca="1" si="187"/>
        <v>457097470663.84552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457097470663.84552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1904572794.4326897</v>
      </c>
      <c r="L4439" s="444">
        <f t="shared" ca="1" si="187"/>
        <v>459002043458.2782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459002043458.2782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1912508514.4094925</v>
      </c>
      <c r="L4440" s="444">
        <f t="shared" ca="1" si="187"/>
        <v>460914551972.68768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460914551972.68768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1920477299.8861988</v>
      </c>
      <c r="L4441" s="444">
        <f t="shared" ca="1" si="187"/>
        <v>462835029272.57385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462835029272.57385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1928479288.6357245</v>
      </c>
      <c r="L4442" s="444">
        <f t="shared" ca="1" si="187"/>
        <v>464763508561.20959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464763508561.20959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1936514619.0050399</v>
      </c>
      <c r="L4443" s="444">
        <f t="shared" ca="1" si="187"/>
        <v>466700023180.21466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466700023180.21466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1944583429.9175613</v>
      </c>
      <c r="L4444" s="444">
        <f t="shared" ca="1" si="187"/>
        <v>468644606610.1322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468644606610.1322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1952685860.8755507</v>
      </c>
      <c r="L4445" s="444">
        <f t="shared" ca="1" si="187"/>
        <v>470597292471.00775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470597292471.00775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1960822051.9625323</v>
      </c>
      <c r="L4446" s="444">
        <f t="shared" ca="1" si="187"/>
        <v>472558114522.97028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472558114522.97028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1968992143.8457098</v>
      </c>
      <c r="L4447" s="444">
        <f t="shared" ca="1" si="187"/>
        <v>474527106666.81598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474527106666.81598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1977196277.7783997</v>
      </c>
      <c r="L4448" s="444">
        <f t="shared" ca="1" si="187"/>
        <v>476504302944.59436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476504302944.59436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1985434595.6024761</v>
      </c>
      <c r="L4449" s="444">
        <f t="shared" ca="1" si="187"/>
        <v>478489737540.19684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478489737540.19684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1993707239.7508204</v>
      </c>
      <c r="L4450" s="444">
        <f t="shared" ca="1" si="187"/>
        <v>480483444779.94763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480483444779.94763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2002014353.2497818</v>
      </c>
      <c r="L4451" s="444">
        <f t="shared" ca="1" si="187"/>
        <v>482485459133.19739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482485459133.19739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2010356079.7216556</v>
      </c>
      <c r="L4452" s="444">
        <f t="shared" ca="1" si="187"/>
        <v>484495815212.91907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484495815212.91907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2018732563.3871629</v>
      </c>
      <c r="L4453" s="444">
        <f t="shared" ca="1" si="187"/>
        <v>486514547776.30621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486514547776.30621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2027143949.0679426</v>
      </c>
      <c r="L4454" s="444">
        <f t="shared" ca="1" si="187"/>
        <v>488541691725.37415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488541691725.37415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2035590382.189059</v>
      </c>
      <c r="L4455" s="444">
        <f t="shared" ca="1" si="187"/>
        <v>490577282107.56323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490577282107.56323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2044072008.7815135</v>
      </c>
      <c r="L4456" s="444">
        <f t="shared" ca="1" si="187"/>
        <v>492621354116.34473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492621354116.34473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2052588975.4847696</v>
      </c>
      <c r="L4457" s="444">
        <f t="shared" ca="1" si="187"/>
        <v>494673943091.82947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494673943091.82947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2061141429.5492892</v>
      </c>
      <c r="L4458" s="444">
        <f t="shared" ca="1" si="187"/>
        <v>496735084521.37878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496735084521.37878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2069729518.8390782</v>
      </c>
      <c r="L4459" s="444">
        <f t="shared" ca="1" si="187"/>
        <v>498804814040.21783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498804814040.21783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2078353391.8342409</v>
      </c>
      <c r="L4460" s="444">
        <f t="shared" ca="1" si="187"/>
        <v>500883167432.05206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500883167432.05206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2087013197.6335502</v>
      </c>
      <c r="L4461" s="444">
        <f t="shared" ca="1" si="187"/>
        <v>502970180629.68561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502970180629.68561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2095709085.9570234</v>
      </c>
      <c r="L4462" s="444">
        <f t="shared" ca="1" si="187"/>
        <v>505065889715.64264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505065889715.64264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2104441207.1485112</v>
      </c>
      <c r="L4463" s="444">
        <f t="shared" ca="1" si="187"/>
        <v>507170330922.79114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507170330922.79114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2113209712.1782963</v>
      </c>
      <c r="L4464" s="444">
        <f t="shared" ca="1" si="187"/>
        <v>509283540634.96942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509283540634.96942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2122014752.6457059</v>
      </c>
      <c r="L4465" s="444">
        <f t="shared" ca="1" si="187"/>
        <v>511405555387.61511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511405555387.61511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2130856480.7817297</v>
      </c>
      <c r="L4466" s="444">
        <f t="shared" ca="1" si="187"/>
        <v>513536411868.39685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513536411868.39685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2139735049.4516537</v>
      </c>
      <c r="L4467" s="444">
        <f t="shared" ca="1" si="187"/>
        <v>515676146917.84851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515676146917.84851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2148650612.157702</v>
      </c>
      <c r="L4468" s="444">
        <f t="shared" ca="1" si="187"/>
        <v>517824797530.00623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517824797530.00623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2157603323.0416923</v>
      </c>
      <c r="L4469" s="444">
        <f t="shared" ca="1" si="187"/>
        <v>519982400853.04791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519982400853.04791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2166593336.8876996</v>
      </c>
      <c r="L4470" s="444">
        <f t="shared" ca="1" si="187"/>
        <v>522148994189.93561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522148994189.93561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2175620809.1247315</v>
      </c>
      <c r="L4471" s="444">
        <f t="shared" ca="1" si="187"/>
        <v>524324614999.06036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524324614999.06036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2184685895.8294182</v>
      </c>
      <c r="L4472" s="444">
        <f t="shared" ca="1" si="187"/>
        <v>526509300894.88977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526509300894.88977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2193788753.7287073</v>
      </c>
      <c r="L4473" s="444">
        <f t="shared" ca="1" si="187"/>
        <v>528703089648.61847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528703089648.61847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2202929540.2025766</v>
      </c>
      <c r="L4474" s="444">
        <f t="shared" ca="1" si="187"/>
        <v>530906019188.82104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530906019188.82104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2212108413.2867541</v>
      </c>
      <c r="L4475" s="444">
        <f t="shared" ca="1" si="187"/>
        <v>533118127602.10779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533118127602.10779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2221325531.6754489</v>
      </c>
      <c r="L4476" s="444">
        <f t="shared" ca="1" si="187"/>
        <v>535339453133.78326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535339453133.78326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2230581054.7240968</v>
      </c>
      <c r="L4477" s="444">
        <f t="shared" ca="1" si="187"/>
        <v>537570034188.50739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537570034188.50739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2239875142.4521136</v>
      </c>
      <c r="L4478" s="444">
        <f t="shared" ca="1" si="187"/>
        <v>539809909330.95947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539809909330.95947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2249207955.5456643</v>
      </c>
      <c r="L4479" s="444">
        <f t="shared" ca="1" si="187"/>
        <v>542059117286.50513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542059117286.50513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2258579655.3604383</v>
      </c>
      <c r="L4480" s="444">
        <f t="shared" ca="1" si="187"/>
        <v>544317696941.86554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544317696941.86554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2267990403.9244394</v>
      </c>
      <c r="L4481" s="444">
        <f t="shared" ca="1" si="187"/>
        <v>546585687345.78998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546585687345.78998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2277440363.9407916</v>
      </c>
      <c r="L4482" s="444">
        <f t="shared" ca="1" si="187"/>
        <v>548863127709.73077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548863127709.73077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2286929698.790545</v>
      </c>
      <c r="L4483" s="444">
        <f t="shared" ca="1" si="187"/>
        <v>551150057408.52136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551150057408.52136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2296458572.5355058</v>
      </c>
      <c r="L4484" s="444">
        <f t="shared" ca="1" si="187"/>
        <v>553446515981.05688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553446515981.05688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2306027149.9210701</v>
      </c>
      <c r="L4485" s="444">
        <f t="shared" ca="1" si="187"/>
        <v>555752543130.97791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555752543130.97791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2315635596.3790746</v>
      </c>
      <c r="L4486" s="444">
        <f t="shared" ca="1" si="187"/>
        <v>558068178727.35693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558068178727.35693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2325284078.030654</v>
      </c>
      <c r="L4487" s="444">
        <f t="shared" ca="1" si="187"/>
        <v>560393462805.38757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560393462805.38757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2334972761.689115</v>
      </c>
      <c r="L4488" s="444">
        <f t="shared" ca="1" si="187"/>
        <v>562728435567.07666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562728435567.07666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2344701814.8628192</v>
      </c>
      <c r="L4489" s="444">
        <f t="shared" ca="1" si="187"/>
        <v>565073137381.93945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565073137381.93945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2354471405.758081</v>
      </c>
      <c r="L4490" s="444">
        <f t="shared" ca="1" si="187"/>
        <v>567427608787.69751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567427608787.69751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2364281703.282073</v>
      </c>
      <c r="L4491" s="444">
        <f t="shared" ca="1" si="187"/>
        <v>569791890490.97961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569791890490.97961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2374132877.0457482</v>
      </c>
      <c r="L4492" s="444">
        <f t="shared" ca="1" si="187"/>
        <v>572166023368.02539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572166023368.02539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2384025097.3667727</v>
      </c>
      <c r="L4493" s="444">
        <f t="shared" ca="1" si="187"/>
        <v>574550048465.39221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574550048465.39221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2393958535.2724676</v>
      </c>
      <c r="L4494" s="444">
        <f t="shared" ca="1" si="187"/>
        <v>576944007000.66467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576944007000.66467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2403933362.5027695</v>
      </c>
      <c r="L4495" s="444">
        <f t="shared" ca="1" si="187"/>
        <v>579347940363.16748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579347940363.16748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2413949751.5131979</v>
      </c>
      <c r="L4496" s="444">
        <f t="shared" ca="1" si="187"/>
        <v>581761890114.68066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581761890114.68066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2424007875.4778361</v>
      </c>
      <c r="L4497" s="444">
        <f t="shared" ca="1" si="187"/>
        <v>584185897990.15845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584185897990.15845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2434107908.2923269</v>
      </c>
      <c r="L4498" s="444">
        <f t="shared" ca="1" si="187"/>
        <v>586620005898.45081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586620005898.45081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2444250024.5768785</v>
      </c>
      <c r="L4499" s="444">
        <f t="shared" ca="1" si="187"/>
        <v>589064255923.02771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589064255923.02771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2454434399.6792822</v>
      </c>
      <c r="L4500" s="444">
        <f t="shared" ca="1" si="187"/>
        <v>591518690322.70703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591518690322.70703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2464661209.6779461</v>
      </c>
      <c r="L4501" s="444">
        <f t="shared" ca="1" si="187"/>
        <v>593983351532.38501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593983351532.38501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2474930631.3849373</v>
      </c>
      <c r="L4502" s="444">
        <f t="shared" ca="1" si="187"/>
        <v>596458282163.7699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596458282163.7699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2485242842.349041</v>
      </c>
      <c r="L4503" s="444">
        <f t="shared" ca="1" si="187"/>
        <v>598943525006.1189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598943525006.1189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2495598020.8588285</v>
      </c>
      <c r="L4504" s="444">
        <f t="shared" ca="1" si="187"/>
        <v>601439123026.97778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601439123026.97778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2505996345.9457407</v>
      </c>
      <c r="L4505" s="444">
        <f t="shared" ca="1" si="187"/>
        <v>603945119372.92358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603945119372.92358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2516437997.3871818</v>
      </c>
      <c r="L4506" s="444">
        <f t="shared" ca="1" si="187"/>
        <v>606461557370.31079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606461557370.31079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2526923155.7096281</v>
      </c>
      <c r="L4507" s="444">
        <f t="shared" ca="1" si="187"/>
        <v>608988480526.02039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608988480526.02039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2537452002.1917515</v>
      </c>
      <c r="L4508" s="444">
        <f t="shared" ca="1" si="187"/>
        <v>611525932528.21216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611525932528.21216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2548024718.8675508</v>
      </c>
      <c r="L4509" s="444">
        <f t="shared" ca="1" si="187"/>
        <v>614073957247.07971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614073957247.07971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2558641488.5294986</v>
      </c>
      <c r="L4510" s="444">
        <f t="shared" ca="1" si="187"/>
        <v>616632598735.60925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616632598735.60925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2569302494.7317052</v>
      </c>
      <c r="L4511" s="444">
        <f t="shared" ca="1" si="187"/>
        <v>619201901230.34094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619201901230.34094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2580007921.793087</v>
      </c>
      <c r="L4512" s="444">
        <f t="shared" ca="1" si="187"/>
        <v>621781909152.13403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621781909152.13403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2590757954.8005586</v>
      </c>
      <c r="L4513" s="444">
        <f t="shared" ca="1" si="187"/>
        <v>624372667106.93457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624372667106.93457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2601552779.6122274</v>
      </c>
      <c r="L4514" s="444">
        <f t="shared" ca="1" si="187"/>
        <v>626974219886.54675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626974219886.54675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2612392582.8606114</v>
      </c>
      <c r="L4515" s="444">
        <f t="shared" ca="1" si="187"/>
        <v>629586612469.40735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629586612469.40735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2623277551.955864</v>
      </c>
      <c r="L4516" s="444">
        <f t="shared" ca="1" si="187"/>
        <v>632209890021.36316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632209890021.36316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2634207875.0890131</v>
      </c>
      <c r="L4517" s="444">
        <f t="shared" ca="1" si="187"/>
        <v>634844097896.45215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634844097896.45215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2645183741.2352171</v>
      </c>
      <c r="L4518" s="444">
        <f t="shared" ca="1" si="187"/>
        <v>637489281637.68738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637489281637.68738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2656205340.1570306</v>
      </c>
      <c r="L4519" s="444">
        <f t="shared" ca="1" si="187"/>
        <v>640145486977.84436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640145486977.84436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2667272862.4076848</v>
      </c>
      <c r="L4520" s="444">
        <f t="shared" ca="1" si="187"/>
        <v>642812759840.25208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642812759840.25208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2678386499.3343835</v>
      </c>
      <c r="L4521" s="444">
        <f t="shared" ca="1" si="187"/>
        <v>645491146339.58643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645491146339.58643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2689546443.0816102</v>
      </c>
      <c r="L4522" s="444">
        <f t="shared" ca="1" si="187"/>
        <v>648180692782.66809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648180692782.66809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2700752886.5944505</v>
      </c>
      <c r="L4523" s="444">
        <f t="shared" ca="1" si="187"/>
        <v>650881445669.26257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650881445669.26257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2712006023.6219273</v>
      </c>
      <c r="L4524" s="444">
        <f t="shared" ca="1" si="187"/>
        <v>653593451692.88452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653593451692.88452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2723306048.7203522</v>
      </c>
      <c r="L4525" s="444">
        <f t="shared" ca="1" si="187"/>
        <v>656316757741.60486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656316757741.60486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2734653157.2566867</v>
      </c>
      <c r="L4526" s="444">
        <f t="shared" ca="1" si="187"/>
        <v>659051410898.86157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659051410898.86157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2746047545.4119234</v>
      </c>
      <c r="L4527" s="444">
        <f t="shared" ca="1" si="187"/>
        <v>661797458444.27344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661797458444.27344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2757489410.1844726</v>
      </c>
      <c r="L4528" s="444">
        <f t="shared" ca="1" si="187"/>
        <v>664554947854.45789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664554947854.45789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2768978949.3935747</v>
      </c>
      <c r="L4529" s="444">
        <f t="shared" ca="1" si="187"/>
        <v>667323926803.85144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667323926803.85144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2780516361.6827145</v>
      </c>
      <c r="L4530" s="444">
        <f t="shared" ca="1" si="187"/>
        <v>670104443165.53418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670104443165.53418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2792101846.5230589</v>
      </c>
      <c r="L4531" s="444">
        <f t="shared" ca="1" si="187"/>
        <v>672896545012.05725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672896545012.05725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2803735604.2169051</v>
      </c>
      <c r="L4532" s="444">
        <f t="shared" ca="1" si="187"/>
        <v>675700280616.27417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675700280616.27417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2815417835.9011421</v>
      </c>
      <c r="L4533" s="444">
        <f t="shared" ca="1" si="187"/>
        <v>678515698452.17529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678515698452.17529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2827148743.5507302</v>
      </c>
      <c r="L4534" s="444">
        <f t="shared" ca="1" si="187"/>
        <v>681342847195.72607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681342847195.72607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2838928529.982192</v>
      </c>
      <c r="L4535" s="444">
        <f t="shared" ca="1" si="187"/>
        <v>684181775725.70825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684181775725.70825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2850757398.8571177</v>
      </c>
      <c r="L4536" s="444">
        <f t="shared" ca="1" si="187"/>
        <v>687032533124.56543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687032533124.56543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2862635554.6856894</v>
      </c>
      <c r="L4537" s="444">
        <f t="shared" ca="1" si="187"/>
        <v>689895168679.2511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689895168679.2511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2874563202.8302131</v>
      </c>
      <c r="L4538" s="444">
        <f t="shared" ca="1" si="187"/>
        <v>692769731882.0813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692769731882.0813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2886540549.5086722</v>
      </c>
      <c r="L4539" s="444">
        <f t="shared" ca="1" si="187"/>
        <v>695656272431.58997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695656272431.58997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2898567801.7982917</v>
      </c>
      <c r="L4540" s="444">
        <f t="shared" ca="1" si="187"/>
        <v>698554840233.38831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698554840233.38831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2910645167.6391177</v>
      </c>
      <c r="L4541" s="444">
        <f t="shared" ca="1" si="187"/>
        <v>701465485401.02747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701465485401.02747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2922772855.8376145</v>
      </c>
      <c r="L4542" s="444">
        <f t="shared" ca="1" si="187"/>
        <v>704388258256.86511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704388258256.86511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2934951076.0702715</v>
      </c>
      <c r="L4543" s="444">
        <f t="shared" ca="1" si="187"/>
        <v>707323209332.93542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707323209332.93542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2947180038.8872309</v>
      </c>
      <c r="L4544" s="444">
        <f t="shared" ca="1" si="187"/>
        <v>710270389371.82263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710270389371.82263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2959459955.7159276</v>
      </c>
      <c r="L4545" s="444">
        <f t="shared" ca="1" si="187"/>
        <v>713229849327.53857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713229849327.53857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2971791038.8647442</v>
      </c>
      <c r="L4546" s="444">
        <f t="shared" ca="1" si="187"/>
        <v>716201640366.40332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716201640366.40332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2984173501.5266805</v>
      </c>
      <c r="L4547" s="444">
        <f t="shared" ca="1" si="187"/>
        <v>719185813867.93005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719185813867.93005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2996607557.783042</v>
      </c>
      <c r="L4548" s="444">
        <f t="shared" ca="1" si="187"/>
        <v>722182421425.71313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722182421425.71313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3009093422.6071382</v>
      </c>
      <c r="L4549" s="444">
        <f t="shared" ca="1" si="187"/>
        <v>725191514848.32031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725191514848.32031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3021631311.8680015</v>
      </c>
      <c r="L4550" s="444">
        <f t="shared" ca="1" si="187"/>
        <v>728213146160.18835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728213146160.18835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3034221442.3341179</v>
      </c>
      <c r="L4551" s="444">
        <f t="shared" ca="1" si="187"/>
        <v>731247367602.52246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731247367602.52246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3046864031.677177</v>
      </c>
      <c r="L4552" s="444">
        <f t="shared" ca="1" si="187"/>
        <v>734294231634.19958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734294231634.19958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3059559298.4758315</v>
      </c>
      <c r="L4553" s="444">
        <f t="shared" ca="1" si="187"/>
        <v>737353790932.67542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737353790932.67542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3072307462.219481</v>
      </c>
      <c r="L4554" s="444">
        <f t="shared" ca="1" si="187"/>
        <v>740426098394.8949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740426098394.8949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3085108743.3120623</v>
      </c>
      <c r="L4555" s="444">
        <f t="shared" ca="1" si="187"/>
        <v>743511207138.20691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743511207138.20691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3097963363.0758619</v>
      </c>
      <c r="L4556" s="444">
        <f t="shared" ca="1" si="187"/>
        <v>746609170501.28271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746609170501.28271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3110871543.7553444</v>
      </c>
      <c r="L4557" s="444">
        <f t="shared" ca="1" si="187"/>
        <v>749720042045.03809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749720042045.03809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3123833508.5209918</v>
      </c>
      <c r="L4558" s="444">
        <f t="shared" ca="1" si="187"/>
        <v>752843875553.55908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752843875553.55908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3136849481.4731627</v>
      </c>
      <c r="L4559" s="444">
        <f t="shared" ca="1" si="187"/>
        <v>755980725035.03223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755980725035.03223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3149919687.6459675</v>
      </c>
      <c r="L4560" s="444">
        <f t="shared" ca="1" si="187"/>
        <v>759130644722.67822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759130644722.67822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3163044353.0111594</v>
      </c>
      <c r="L4561" s="444">
        <f t="shared" ca="1" si="187"/>
        <v>762293689075.68933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762293689075.68933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3176223704.482039</v>
      </c>
      <c r="L4562" s="444">
        <f t="shared" ca="1" si="187"/>
        <v>765469912780.17139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765469912780.17139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3189457969.9173808</v>
      </c>
      <c r="L4563" s="444">
        <f t="shared" ca="1" si="187"/>
        <v>768659370750.08875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768659370750.08875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3202747378.1253695</v>
      </c>
      <c r="L4564" s="444">
        <f t="shared" ca="1" si="187"/>
        <v>771862118128.21411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771862118128.21411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3216092158.867559</v>
      </c>
      <c r="L4565" s="444">
        <f t="shared" ca="1" si="187"/>
        <v>775078210287.08167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775078210287.08167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3229492542.8628402</v>
      </c>
      <c r="L4566" s="444">
        <f t="shared" ca="1" si="187"/>
        <v>778307702829.94446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778307702829.94446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3242948761.7914352</v>
      </c>
      <c r="L4567" s="444">
        <f t="shared" ca="1" si="187"/>
        <v>781550651591.73584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781550651591.73584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3256461048.2988992</v>
      </c>
      <c r="L4568" s="444">
        <f t="shared" ca="1" si="187"/>
        <v>784807112640.03479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784807112640.03479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3270029636.000145</v>
      </c>
      <c r="L4569" s="444">
        <f t="shared" ca="1" si="187"/>
        <v>788077142276.03491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788077142276.03491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3283654759.4834785</v>
      </c>
      <c r="L4570" s="444">
        <f t="shared" ca="1" si="187"/>
        <v>791360797035.51843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791360797035.51843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3297336654.3146601</v>
      </c>
      <c r="L4571" s="444">
        <f t="shared" ca="1" si="187"/>
        <v>794658133689.83313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794658133689.83313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3311075557.0409713</v>
      </c>
      <c r="L4572" s="444">
        <f t="shared" ca="1" si="187"/>
        <v>797969209246.87415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797969209246.87415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3324871705.1953087</v>
      </c>
      <c r="L4573" s="444">
        <f t="shared" ca="1" si="187"/>
        <v>801294080952.06946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801294080952.06946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3338725337.3002892</v>
      </c>
      <c r="L4574" s="444">
        <f t="shared" ca="1" si="187"/>
        <v>804632806289.36975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804632806289.36975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3352636692.8723741</v>
      </c>
      <c r="L4575" s="444">
        <f t="shared" ca="1" si="187"/>
        <v>807985442982.24207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807985442982.24207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3366606012.4260087</v>
      </c>
      <c r="L4576" s="444">
        <f t="shared" ca="1" si="187"/>
        <v>811352048994.66809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811352048994.66809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3380633537.4777837</v>
      </c>
      <c r="L4577" s="444">
        <f t="shared" ca="1" si="187"/>
        <v>814732682532.14587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814732682532.14587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3394719510.5506077</v>
      </c>
      <c r="L4578" s="444">
        <f t="shared" ca="1" si="187"/>
        <v>818127402042.69653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818127402042.69653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3408864175.1779022</v>
      </c>
      <c r="L4579" s="444">
        <f t="shared" ca="1" si="187"/>
        <v>821536266217.87439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821536266217.87439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3423067775.9078097</v>
      </c>
      <c r="L4580" s="444">
        <f t="shared" ca="1" si="187"/>
        <v>824959333993.78223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824959333993.78223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3437330558.307426</v>
      </c>
      <c r="L4581" s="444">
        <f t="shared" ca="1" si="187"/>
        <v>828396664552.0896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828396664552.0896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3451652768.9670401</v>
      </c>
      <c r="L4582" s="444">
        <f t="shared" ca="1" si="187"/>
        <v>831848317321.05664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831848317321.05664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3466034655.5044026</v>
      </c>
      <c r="L4583" s="444">
        <f t="shared" ca="1" si="187"/>
        <v>835314351976.56104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835314351976.56104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3480476466.5690041</v>
      </c>
      <c r="L4584" s="444">
        <f t="shared" ca="1" si="187"/>
        <v>838794828443.13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838794828443.13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3494978451.846375</v>
      </c>
      <c r="L4585" s="444">
        <f t="shared" ca="1" si="187"/>
        <v>842289806894.97644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842289806894.97644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3509540862.0624018</v>
      </c>
      <c r="L4586" s="444">
        <f t="shared" ca="1" si="187"/>
        <v>845799347757.03882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845799347757.03882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3524163948.9876618</v>
      </c>
      <c r="L4587" s="444">
        <f t="shared" ca="1" si="187"/>
        <v>849323511706.02649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849323511706.02649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3538847965.4417768</v>
      </c>
      <c r="L4588" s="444">
        <f t="shared" ca="1" si="187"/>
        <v>852862359671.46826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852862359671.46826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3553593165.2977843</v>
      </c>
      <c r="L4589" s="444">
        <f t="shared" ca="1" si="187"/>
        <v>856415952836.76599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856415952836.76599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3568399803.4865251</v>
      </c>
      <c r="L4590" s="444">
        <f t="shared" ca="1" si="187"/>
        <v>859984352640.25256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859984352640.25256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3583268136.0010529</v>
      </c>
      <c r="L4591" s="444">
        <f t="shared" ca="1" si="187"/>
        <v>863567620776.25366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863567620776.25366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3598198419.9010568</v>
      </c>
      <c r="L4592" s="444">
        <f t="shared" ca="1" si="187"/>
        <v>867165819196.15466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867165819196.15466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3613190913.3173103</v>
      </c>
      <c r="L4593" s="444">
        <f t="shared" ca="1" si="187"/>
        <v>870779010109.47192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870779010109.47192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3628245875.4561334</v>
      </c>
      <c r="L4594" s="444">
        <f t="shared" ca="1" si="187"/>
        <v>874407255984.9281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874407255984.9281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3643363566.6038671</v>
      </c>
      <c r="L4595" s="444">
        <f t="shared" ca="1" si="187"/>
        <v>878050619551.53198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878050619551.53198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3658544248.1313834</v>
      </c>
      <c r="L4596" s="444">
        <f t="shared" ca="1" si="187"/>
        <v>881709163799.66333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881709163799.66333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3673788182.4985971</v>
      </c>
      <c r="L4597" s="444">
        <f t="shared" ca="1" si="187"/>
        <v>885382951982.16199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885382951982.16199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3689095633.2590079</v>
      </c>
      <c r="L4598" s="444">
        <f t="shared" ref="L4598:L4852" ca="1" si="192">I4598-J4598+K4598</f>
        <v>889072047615.42102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889072047615.42102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3704466865.0642543</v>
      </c>
      <c r="L4599" s="444">
        <f t="shared" ca="1" si="192"/>
        <v>892776514480.48523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892776514480.48523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3719902143.6686878</v>
      </c>
      <c r="L4600" s="444">
        <f t="shared" ca="1" si="192"/>
        <v>896496416624.15393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896496416624.15393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3735401735.9339752</v>
      </c>
      <c r="L4601" s="444">
        <f t="shared" ca="1" si="192"/>
        <v>900231818360.08789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900231818360.08789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3750965909.8337002</v>
      </c>
      <c r="L4602" s="444">
        <f t="shared" ca="1" si="192"/>
        <v>903982784269.92163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903982784269.92163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3766594934.4580069</v>
      </c>
      <c r="L4603" s="444">
        <f t="shared" ca="1" si="192"/>
        <v>907749379204.37964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907749379204.37964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3782289080.0182481</v>
      </c>
      <c r="L4604" s="444">
        <f t="shared" ca="1" si="192"/>
        <v>911531668284.39783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911531668284.39783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3798048617.8516574</v>
      </c>
      <c r="L4605" s="444">
        <f t="shared" ca="1" si="192"/>
        <v>915329716902.24951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915329716902.24951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3813873820.4260397</v>
      </c>
      <c r="L4606" s="444">
        <f t="shared" ca="1" si="192"/>
        <v>919143590722.67554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919143590722.67554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3829764961.3444815</v>
      </c>
      <c r="L4607" s="444">
        <f t="shared" ca="1" si="192"/>
        <v>922973355684.02002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922973355684.02002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3845722315.3500834</v>
      </c>
      <c r="L4608" s="444">
        <f t="shared" ca="1" si="192"/>
        <v>926819077999.37012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926819077999.37012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3861746158.330709</v>
      </c>
      <c r="L4609" s="444">
        <f t="shared" ca="1" si="192"/>
        <v>930680824157.70081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930680824157.70081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3877836767.3237538</v>
      </c>
      <c r="L4610" s="444">
        <f t="shared" ca="1" si="192"/>
        <v>934558660925.02454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934558660925.02454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3893994420.5209355</v>
      </c>
      <c r="L4611" s="444">
        <f t="shared" ca="1" si="192"/>
        <v>938452655345.54553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938452655345.54553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3910219397.2731061</v>
      </c>
      <c r="L4612" s="444">
        <f t="shared" ca="1" si="192"/>
        <v>942362874742.8186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942362874742.8186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3926511978.0950775</v>
      </c>
      <c r="L4613" s="444">
        <f t="shared" ca="1" si="192"/>
        <v>946289386720.9137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946289386720.9137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3942872444.6704741</v>
      </c>
      <c r="L4614" s="444">
        <f t="shared" ca="1" si="192"/>
        <v>950232259165.58423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950232259165.58423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3959301079.8566003</v>
      </c>
      <c r="L4615" s="444">
        <f t="shared" ca="1" si="192"/>
        <v>954191560245.4408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954191560245.4408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3975798167.6893368</v>
      </c>
      <c r="L4616" s="444">
        <f t="shared" ca="1" si="192"/>
        <v>958167358413.13013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958167358413.13013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3992363993.388042</v>
      </c>
      <c r="L4617" s="444">
        <f t="shared" ca="1" si="192"/>
        <v>962159722406.51819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962159722406.51819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4008998843.3604922</v>
      </c>
      <c r="L4618" s="444">
        <f t="shared" ca="1" si="192"/>
        <v>966168721249.87866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966168721249.87866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4025703005.2078276</v>
      </c>
      <c r="L4619" s="444">
        <f t="shared" ca="1" si="192"/>
        <v>970194424255.08655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970194424255.08655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4042476767.729528</v>
      </c>
      <c r="L4620" s="444">
        <f t="shared" ca="1" si="192"/>
        <v>974236901022.81604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974236901022.81604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4059320420.9284</v>
      </c>
      <c r="L4621" s="444">
        <f t="shared" ca="1" si="192"/>
        <v>978296221443.74438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978296221443.74438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4076234256.0156016</v>
      </c>
      <c r="L4622" s="444">
        <f t="shared" ca="1" si="192"/>
        <v>982372455699.76001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982372455699.76001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4093218565.4156666</v>
      </c>
      <c r="L4623" s="444">
        <f t="shared" ca="1" si="192"/>
        <v>986465674265.17566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986465674265.17566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4110273642.771565</v>
      </c>
      <c r="L4624" s="444">
        <f t="shared" ca="1" si="192"/>
        <v>990575947907.94727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990575947907.94727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4127399782.94978</v>
      </c>
      <c r="L4625" s="444">
        <f t="shared" ca="1" si="192"/>
        <v>994703347690.89709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994703347690.89709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4144597282.0454044</v>
      </c>
      <c r="L4626" s="444">
        <f t="shared" ca="1" si="192"/>
        <v>998847944972.9425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998847944972.9425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4161866437.3872604</v>
      </c>
      <c r="L4627" s="444">
        <f t="shared" ca="1" si="192"/>
        <v>1003009811410.3297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1003009811410.3297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4179207547.5430403</v>
      </c>
      <c r="L4628" s="444">
        <f t="shared" ca="1" si="192"/>
        <v>1007189018957.8728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1007189018957.8728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4196620912.3244705</v>
      </c>
      <c r="L4629" s="444">
        <f t="shared" ca="1" si="192"/>
        <v>1011385639870.1973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1011385639870.1973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4214106832.7924891</v>
      </c>
      <c r="L4630" s="444">
        <f t="shared" ca="1" si="192"/>
        <v>1015599746702.9897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1015599746702.9897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4231665611.2624578</v>
      </c>
      <c r="L4631" s="444">
        <f t="shared" ca="1" si="192"/>
        <v>1019831412314.2522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1019831412314.2522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4249297551.3093839</v>
      </c>
      <c r="L4632" s="444">
        <f t="shared" ca="1" si="192"/>
        <v>1024080709865.5615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1024080709865.5615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4267002957.7731733</v>
      </c>
      <c r="L4633" s="444">
        <f t="shared" ca="1" si="192"/>
        <v>1028347712823.3347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1028347712823.3347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4284782136.7638946</v>
      </c>
      <c r="L4634" s="444">
        <f t="shared" ca="1" si="192"/>
        <v>1032632494960.0986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1032632494960.0986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4302635395.667078</v>
      </c>
      <c r="L4635" s="444">
        <f t="shared" ca="1" si="192"/>
        <v>1036935130355.7657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1036935130355.7657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4320563043.149024</v>
      </c>
      <c r="L4636" s="444">
        <f t="shared" ca="1" si="192"/>
        <v>1041255693398.9148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1041255693398.9148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4338565389.1621456</v>
      </c>
      <c r="L4637" s="444">
        <f t="shared" ca="1" si="192"/>
        <v>1045594258788.0769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1045594258788.0769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4356642744.9503202</v>
      </c>
      <c r="L4638" s="444">
        <f t="shared" ca="1" si="192"/>
        <v>1049950901533.0272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1049950901533.0272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4374795423.0542803</v>
      </c>
      <c r="L4639" s="444">
        <f t="shared" ca="1" si="192"/>
        <v>1054325696956.0815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1054325696956.0815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4393023737.3170061</v>
      </c>
      <c r="L4640" s="444">
        <f t="shared" ca="1" si="192"/>
        <v>1058718720693.3986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1058718720693.3986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4411328002.8891602</v>
      </c>
      <c r="L4641" s="444">
        <f t="shared" ca="1" si="192"/>
        <v>1063130048696.2877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1063130048696.2877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4429708536.2345314</v>
      </c>
      <c r="L4642" s="444">
        <f t="shared" ca="1" si="192"/>
        <v>1067559757232.5222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1067559757232.5222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4448165655.1355085</v>
      </c>
      <c r="L4643" s="444">
        <f t="shared" ca="1" si="192"/>
        <v>1072007922887.6577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1072007922887.6577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4466699678.6985741</v>
      </c>
      <c r="L4644" s="444">
        <f t="shared" ca="1" si="192"/>
        <v>1076474622566.3563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1076474622566.3563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4485310927.3598175</v>
      </c>
      <c r="L4645" s="444">
        <f t="shared" ca="1" si="192"/>
        <v>1080959933493.7162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1080959933493.7162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4503999722.8904839</v>
      </c>
      <c r="L4646" s="444">
        <f t="shared" ca="1" si="192"/>
        <v>1085463933216.6067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1085463933216.6067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4522766388.4025288</v>
      </c>
      <c r="L4647" s="444">
        <f t="shared" ca="1" si="192"/>
        <v>1089986699605.0093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1089986699605.0093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4541611248.3542051</v>
      </c>
      <c r="L4648" s="444">
        <f t="shared" ca="1" si="192"/>
        <v>1094528310853.3635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1094528310853.3635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4560534628.5556812</v>
      </c>
      <c r="L4649" s="444">
        <f t="shared" ca="1" si="192"/>
        <v>1099088845481.9192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1099088845481.9192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4579536856.1746635</v>
      </c>
      <c r="L4650" s="444">
        <f t="shared" ca="1" si="192"/>
        <v>1103668382338.0938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1103668382338.0938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4598618259.7420568</v>
      </c>
      <c r="L4651" s="444">
        <f t="shared" ca="1" si="192"/>
        <v>1108267000597.8357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1108267000597.8357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4617779169.157649</v>
      </c>
      <c r="L4652" s="444">
        <f t="shared" ca="1" si="192"/>
        <v>1112884779766.9934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1112884779766.9934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4637019915.6958055</v>
      </c>
      <c r="L4653" s="444">
        <f t="shared" ca="1" si="192"/>
        <v>1117521799682.6892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1117521799682.6892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4656340832.0112047</v>
      </c>
      <c r="L4654" s="444">
        <f t="shared" ca="1" si="192"/>
        <v>1122178140514.7004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1122178140514.7004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4675742252.1445847</v>
      </c>
      <c r="L4655" s="444">
        <f t="shared" ca="1" si="192"/>
        <v>1126853882766.845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1126853882766.845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4695224511.5285206</v>
      </c>
      <c r="L4656" s="444">
        <f t="shared" ca="1" si="192"/>
        <v>1131549107278.3735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1131549107278.3735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4714787946.9932232</v>
      </c>
      <c r="L4657" s="444">
        <f t="shared" ca="1" si="192"/>
        <v>1136263895225.3667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1136263895225.3667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4734432896.7723608</v>
      </c>
      <c r="L4658" s="444">
        <f t="shared" ca="1" si="192"/>
        <v>1140998328122.1392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1140998328122.1392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4754159700.508913</v>
      </c>
      <c r="L4659" s="444">
        <f t="shared" ca="1" si="192"/>
        <v>1145752487822.6482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1145752487822.6482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4773968699.261034</v>
      </c>
      <c r="L4660" s="444">
        <f t="shared" ca="1" si="192"/>
        <v>1150526456521.9092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1150526456521.9092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4793860235.5079546</v>
      </c>
      <c r="L4661" s="444">
        <f t="shared" ca="1" si="192"/>
        <v>1155320316757.4172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1155320316757.4172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4813834653.1559048</v>
      </c>
      <c r="L4662" s="444">
        <f t="shared" ca="1" si="192"/>
        <v>1160134151410.5732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1160134151410.5732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4833892297.544055</v>
      </c>
      <c r="L4663" s="444">
        <f t="shared" ca="1" si="192"/>
        <v>1164968043708.1172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1164968043708.1172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4854033515.4504881</v>
      </c>
      <c r="L4664" s="444">
        <f t="shared" ca="1" si="192"/>
        <v>1169822077223.5676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1169822077223.5676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4874258655.0981979</v>
      </c>
      <c r="L4665" s="444">
        <f t="shared" ca="1" si="192"/>
        <v>1174696335878.6658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1174696335878.6658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4894568066.1611071</v>
      </c>
      <c r="L4666" s="444">
        <f t="shared" ca="1" si="192"/>
        <v>1179590903944.8269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1179590903944.8269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4914962099.770112</v>
      </c>
      <c r="L4667" s="444">
        <f t="shared" ca="1" si="192"/>
        <v>1184505866044.5969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1184505866044.5969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4935441108.5191536</v>
      </c>
      <c r="L4668" s="444">
        <f t="shared" ca="1" si="192"/>
        <v>1189441307153.116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1189441307153.116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4956005446.4713163</v>
      </c>
      <c r="L4669" s="444">
        <f t="shared" ca="1" si="192"/>
        <v>1194397312599.5874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1194397312599.5874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4976655469.1649475</v>
      </c>
      <c r="L4670" s="444">
        <f t="shared" ca="1" si="192"/>
        <v>1199373968068.7524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1199373968068.7524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4997391533.6198015</v>
      </c>
      <c r="L4671" s="444">
        <f t="shared" ca="1" si="192"/>
        <v>1204371359602.3723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1204371359602.3723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5018213998.3432178</v>
      </c>
      <c r="L4672" s="444">
        <f t="shared" ca="1" si="192"/>
        <v>1209389573600.7156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1209389573600.7156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5039123223.3363152</v>
      </c>
      <c r="L4673" s="444">
        <f t="shared" ca="1" si="192"/>
        <v>1214428696824.052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1214428696824.052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5060119570.1002169</v>
      </c>
      <c r="L4674" s="444">
        <f t="shared" ca="1" si="192"/>
        <v>1219488816394.1521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1219488816394.1521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5081203401.6423006</v>
      </c>
      <c r="L4675" s="444">
        <f t="shared" ca="1" si="192"/>
        <v>1224570019795.7944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1224570019795.7944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5102375082.4824772</v>
      </c>
      <c r="L4676" s="444">
        <f t="shared" ca="1" si="192"/>
        <v>1229672394878.2769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1229672394878.2769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5123634978.6594868</v>
      </c>
      <c r="L4677" s="444">
        <f t="shared" ca="1" si="192"/>
        <v>1234796029856.9363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1234796029856.9363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5144983457.7372341</v>
      </c>
      <c r="L4678" s="444">
        <f t="shared" ca="1" si="192"/>
        <v>1239941013314.6736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1239941013314.6736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5166420888.8111401</v>
      </c>
      <c r="L4679" s="444">
        <f t="shared" ca="1" si="192"/>
        <v>1245107434203.4846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1245107434203.4846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5187947642.5145187</v>
      </c>
      <c r="L4680" s="444">
        <f t="shared" ca="1" si="192"/>
        <v>1250295381845.999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1250295381845.999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5209564091.0249958</v>
      </c>
      <c r="L4681" s="444">
        <f t="shared" ca="1" si="192"/>
        <v>1255504945937.0239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1255504945937.0239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5231270608.0709333</v>
      </c>
      <c r="L4682" s="444">
        <f t="shared" ca="1" si="192"/>
        <v>1260736216545.095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1260736216545.095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5253067568.9378958</v>
      </c>
      <c r="L4683" s="444">
        <f t="shared" ca="1" si="192"/>
        <v>1265989284114.033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1265989284114.033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5274955350.4751377</v>
      </c>
      <c r="L4684" s="444">
        <f t="shared" ca="1" si="192"/>
        <v>1271264239464.5081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1271264239464.5081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5296934331.1021166</v>
      </c>
      <c r="L4685" s="444">
        <f t="shared" ca="1" si="192"/>
        <v>1276561173795.6101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1276561173795.6101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5319004890.8150425</v>
      </c>
      <c r="L4686" s="444">
        <f t="shared" ca="1" si="192"/>
        <v>1281880178686.425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1281880178686.425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5341167411.1934376</v>
      </c>
      <c r="L4687" s="444">
        <f t="shared" ca="1" si="192"/>
        <v>1287221346097.6184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1287221346097.6184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5363422275.406743</v>
      </c>
      <c r="L4688" s="444">
        <f t="shared" ca="1" si="192"/>
        <v>1292584768373.0251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1292584768373.0251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5385769868.2209377</v>
      </c>
      <c r="L4689" s="444">
        <f t="shared" ca="1" si="192"/>
        <v>1297970538241.2461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1297970538241.2461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5408210576.0051918</v>
      </c>
      <c r="L4690" s="444">
        <f t="shared" ca="1" si="192"/>
        <v>1303378748817.2512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1303378748817.2512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5430744786.7385464</v>
      </c>
      <c r="L4691" s="444">
        <f t="shared" ca="1" si="192"/>
        <v>1308809493603.9897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1308809493603.9897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5453372890.0166235</v>
      </c>
      <c r="L4692" s="444">
        <f t="shared" ca="1" si="192"/>
        <v>1314262866494.0063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1314262866494.0063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5476095277.0583601</v>
      </c>
      <c r="L4693" s="444">
        <f t="shared" ca="1" si="192"/>
        <v>1319738961771.0647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1319738961771.0647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5498912340.7127695</v>
      </c>
      <c r="L4694" s="444">
        <f t="shared" ca="1" si="192"/>
        <v>1325237874111.7776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1325237874111.7776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5521824475.4657402</v>
      </c>
      <c r="L4695" s="444">
        <f t="shared" ca="1" si="192"/>
        <v>1330759698587.2434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1330759698587.2434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5544832077.4468479</v>
      </c>
      <c r="L4696" s="444">
        <f t="shared" ca="1" si="192"/>
        <v>1336304530664.6902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1336304530664.6902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5567935544.4362087</v>
      </c>
      <c r="L4697" s="444">
        <f t="shared" ca="1" si="192"/>
        <v>1341872466209.1265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1341872466209.1265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5591135275.8713598</v>
      </c>
      <c r="L4698" s="444">
        <f t="shared" ca="1" si="192"/>
        <v>1347463601484.9978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1347463601484.9978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5614431672.8541574</v>
      </c>
      <c r="L4699" s="444">
        <f t="shared" ca="1" si="192"/>
        <v>1353078033157.8521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1353078033157.8521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5637825138.1577168</v>
      </c>
      <c r="L4700" s="444">
        <f t="shared" ca="1" si="192"/>
        <v>1358715858296.0098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1358715858296.0098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5661316076.2333736</v>
      </c>
      <c r="L4701" s="444">
        <f t="shared" ca="1" si="192"/>
        <v>1364377174372.2432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1364377174372.2432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5684904893.21768</v>
      </c>
      <c r="L4702" s="444">
        <f t="shared" ca="1" si="192"/>
        <v>1370062079265.4609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1370062079265.4609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5708591996.9394207</v>
      </c>
      <c r="L4703" s="444">
        <f t="shared" ca="1" si="192"/>
        <v>1375770671262.4004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1375770671262.4004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5732377796.9266682</v>
      </c>
      <c r="L4704" s="444">
        <f t="shared" ca="1" si="192"/>
        <v>1381503049059.3271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1381503049059.3271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5756262704.4138632</v>
      </c>
      <c r="L4705" s="444">
        <f t="shared" ca="1" si="192"/>
        <v>1387259311763.741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1387259311763.741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5780247132.3489208</v>
      </c>
      <c r="L4706" s="444">
        <f t="shared" ca="1" si="192"/>
        <v>1393039558896.0898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1393039558896.0898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5804331495.4003744</v>
      </c>
      <c r="L4707" s="444">
        <f t="shared" ca="1" si="192"/>
        <v>1398843890391.4902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1398843890391.4902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5828516209.9645424</v>
      </c>
      <c r="L4708" s="444">
        <f t="shared" ca="1" si="192"/>
        <v>1404672406601.4548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1404672406601.4548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5852801694.1727285</v>
      </c>
      <c r="L4709" s="444">
        <f t="shared" ca="1" si="192"/>
        <v>1410525208295.6274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1410525208295.6274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5877188367.898448</v>
      </c>
      <c r="L4710" s="444">
        <f t="shared" ca="1" si="192"/>
        <v>1416402396663.5259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1416402396663.5259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5901676652.7646914</v>
      </c>
      <c r="L4711" s="444">
        <f t="shared" ca="1" si="192"/>
        <v>1422304073316.2905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1422304073316.2905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5926266972.1512108</v>
      </c>
      <c r="L4712" s="444">
        <f t="shared" ca="1" si="192"/>
        <v>1428230340288.4417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1428230340288.4417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5950959751.2018404</v>
      </c>
      <c r="L4713" s="444">
        <f t="shared" ca="1" si="192"/>
        <v>1434181300039.6436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1434181300039.6436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5975755416.8318481</v>
      </c>
      <c r="L4714" s="444">
        <f t="shared" ca="1" si="192"/>
        <v>1440157055456.4753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1440157055456.4753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6000654397.7353134</v>
      </c>
      <c r="L4715" s="444">
        <f t="shared" ca="1" si="192"/>
        <v>1446157709854.2107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1446157709854.2107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6025657124.3925447</v>
      </c>
      <c r="L4716" s="444">
        <f t="shared" ca="1" si="192"/>
        <v>1452183366978.6033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1452183366978.6033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6050764029.0775137</v>
      </c>
      <c r="L4717" s="444">
        <f t="shared" ca="1" si="192"/>
        <v>1458234131007.6807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1458234131007.6807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6075975545.8653364</v>
      </c>
      <c r="L4718" s="444">
        <f t="shared" ca="1" si="192"/>
        <v>1464310106553.5459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1464310106553.5459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6101292110.6397743</v>
      </c>
      <c r="L4719" s="444">
        <f t="shared" ca="1" si="192"/>
        <v>1470411398664.1858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1470411398664.1858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6126714161.1007738</v>
      </c>
      <c r="L4720" s="444">
        <f t="shared" ca="1" si="192"/>
        <v>1476538112825.2866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1476538112825.2866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6152242136.772028</v>
      </c>
      <c r="L4721" s="444">
        <f t="shared" ca="1" si="192"/>
        <v>1482690354962.0586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1482690354962.0586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6177876479.0085773</v>
      </c>
      <c r="L4722" s="444">
        <f t="shared" ca="1" si="192"/>
        <v>1488868231441.0671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1488868231441.0671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6203617631.004446</v>
      </c>
      <c r="L4723" s="444">
        <f t="shared" ca="1" si="192"/>
        <v>1495071849072.0715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1495071849072.0715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6229466037.8002977</v>
      </c>
      <c r="L4724" s="444">
        <f t="shared" ca="1" si="192"/>
        <v>1501301315109.8718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1501301315109.8718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6255422146.2911329</v>
      </c>
      <c r="L4725" s="444">
        <f t="shared" ca="1" si="192"/>
        <v>1507556737256.1628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1507556737256.1628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6281486405.2340117</v>
      </c>
      <c r="L4726" s="444">
        <f t="shared" ca="1" si="192"/>
        <v>1513838223661.397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1513838223661.397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6307659265.2558203</v>
      </c>
      <c r="L4727" s="444">
        <f t="shared" ca="1" si="192"/>
        <v>1520145882926.6528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1520145882926.6528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6333941178.8610535</v>
      </c>
      <c r="L4728" s="444">
        <f t="shared" ca="1" si="192"/>
        <v>1526479824105.5139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1526479824105.5139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6360332600.439641</v>
      </c>
      <c r="L4729" s="444">
        <f t="shared" ca="1" si="192"/>
        <v>1532840156705.9536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1532840156705.9536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6386833986.274807</v>
      </c>
      <c r="L4730" s="444">
        <f t="shared" ca="1" si="192"/>
        <v>1539226990692.2285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1539226990692.2285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6413445794.550952</v>
      </c>
      <c r="L4731" s="444">
        <f t="shared" ca="1" si="192"/>
        <v>1545640436486.7795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1545640436486.7795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6440168485.3615818</v>
      </c>
      <c r="L4732" s="444">
        <f t="shared" ca="1" si="192"/>
        <v>1552080604972.1411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1552080604972.1411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6467002520.7172546</v>
      </c>
      <c r="L4733" s="444">
        <f t="shared" ca="1" si="192"/>
        <v>1558547607492.8584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1558547607492.8584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6493948364.5535765</v>
      </c>
      <c r="L4734" s="444">
        <f t="shared" ca="1" si="192"/>
        <v>1565041555857.4119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1565041555857.4119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6521006482.7392159</v>
      </c>
      <c r="L4735" s="444">
        <f t="shared" ca="1" si="192"/>
        <v>1571562562340.1511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1571562562340.1511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6548177343.0839634</v>
      </c>
      <c r="L4736" s="444">
        <f t="shared" ca="1" si="192"/>
        <v>1578110739683.2351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1578110739683.2351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6575461415.3468132</v>
      </c>
      <c r="L4737" s="444">
        <f t="shared" ca="1" si="192"/>
        <v>1584686201098.582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1584686201098.582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6602859171.244092</v>
      </c>
      <c r="L4738" s="444">
        <f t="shared" ca="1" si="192"/>
        <v>1591289060269.8262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1591289060269.8262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6630371084.4576092</v>
      </c>
      <c r="L4739" s="444">
        <f t="shared" ca="1" si="192"/>
        <v>1597919431354.2837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1597919431354.2837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6657997630.642849</v>
      </c>
      <c r="L4740" s="444">
        <f t="shared" ca="1" si="192"/>
        <v>1604577428984.9265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1604577428984.9265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6685739287.4371939</v>
      </c>
      <c r="L4741" s="444">
        <f t="shared" ca="1" si="192"/>
        <v>1611263168272.3638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1611263168272.3638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6713596534.4681826</v>
      </c>
      <c r="L4742" s="444">
        <f t="shared" ca="1" si="192"/>
        <v>1617976764806.832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1617976764806.832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6741569853.3618002</v>
      </c>
      <c r="L4743" s="444">
        <f t="shared" ca="1" si="192"/>
        <v>1624718334660.1938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1624718334660.1938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6769659727.7508078</v>
      </c>
      <c r="L4744" s="444">
        <f t="shared" ca="1" si="192"/>
        <v>1631487994387.9446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1631487994387.9446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6797866643.283102</v>
      </c>
      <c r="L4745" s="444">
        <f t="shared" ca="1" si="192"/>
        <v>1638285861031.2278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1638285861031.2278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6826191087.6301155</v>
      </c>
      <c r="L4746" s="444">
        <f t="shared" ca="1" si="192"/>
        <v>1645112052118.8579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1645112052118.8579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6854633550.4952412</v>
      </c>
      <c r="L4747" s="444">
        <f t="shared" ca="1" si="192"/>
        <v>1651966685669.3533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1651966685669.3533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6883194523.6223049</v>
      </c>
      <c r="L4748" s="444">
        <f t="shared" ca="1" si="192"/>
        <v>1658849880192.9756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1658849880192.9756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6911874500.8040648</v>
      </c>
      <c r="L4749" s="444">
        <f t="shared" ca="1" si="192"/>
        <v>1665761754693.7795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1665761754693.7795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6940673977.890748</v>
      </c>
      <c r="L4750" s="444">
        <f t="shared" ca="1" si="192"/>
        <v>1672702428671.6704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1672702428671.6704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6969593452.7986269</v>
      </c>
      <c r="L4751" s="444">
        <f t="shared" ca="1" si="192"/>
        <v>1679672022124.469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1679672022124.469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6998633425.5186205</v>
      </c>
      <c r="L4752" s="444">
        <f t="shared" ca="1" si="192"/>
        <v>1686670655549.9875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1686670655549.9875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7027794398.1249475</v>
      </c>
      <c r="L4753" s="444">
        <f t="shared" ca="1" si="192"/>
        <v>1693698449948.1125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1693698449948.1125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7057076874.783802</v>
      </c>
      <c r="L4754" s="444">
        <f t="shared" ca="1" si="192"/>
        <v>1700755526822.8962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1700755526822.8962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7086481361.7620678</v>
      </c>
      <c r="L4755" s="444">
        <f t="shared" ca="1" si="192"/>
        <v>1707842008184.6582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1707842008184.6582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7116008367.4360762</v>
      </c>
      <c r="L4756" s="444">
        <f t="shared" ca="1" si="192"/>
        <v>1714958016552.0942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1714958016552.0942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7145658402.3003922</v>
      </c>
      <c r="L4757" s="444">
        <f t="shared" ca="1" si="192"/>
        <v>1722103674954.3945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1722103674954.3945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7175431978.9766436</v>
      </c>
      <c r="L4758" s="444">
        <f t="shared" ca="1" si="192"/>
        <v>1729279106933.3711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1729279106933.3711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7205329612.2223797</v>
      </c>
      <c r="L4759" s="444">
        <f t="shared" ca="1" si="192"/>
        <v>1736484436545.5935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1736484436545.5935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7235351818.9399729</v>
      </c>
      <c r="L4760" s="444">
        <f t="shared" ca="1" si="192"/>
        <v>1743719788364.5334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1743719788364.5334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7265499118.1855545</v>
      </c>
      <c r="L4761" s="444">
        <f t="shared" ca="1" si="192"/>
        <v>1750985287482.719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1750985287482.719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7295772031.1779957</v>
      </c>
      <c r="L4762" s="444">
        <f t="shared" ca="1" si="192"/>
        <v>1758281059513.897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1758281059513.897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7326171081.3079033</v>
      </c>
      <c r="L4763" s="444">
        <f t="shared" ca="1" si="192"/>
        <v>1765607230595.2048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1765607230595.2048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7356696794.1466866</v>
      </c>
      <c r="L4764" s="444">
        <f t="shared" ca="1" si="192"/>
        <v>1772963927389.3516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1772963927389.3516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7387349697.4556313</v>
      </c>
      <c r="L4765" s="444">
        <f t="shared" ca="1" si="192"/>
        <v>1780351277086.8071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1780351277086.8071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7418130321.1950293</v>
      </c>
      <c r="L4766" s="444">
        <f t="shared" ca="1" si="192"/>
        <v>1787769407408.0022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1787769407408.0022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7449039197.5333424</v>
      </c>
      <c r="L4767" s="444">
        <f t="shared" ca="1" si="192"/>
        <v>1795218446605.5356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1795218446605.5356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7480076860.8563986</v>
      </c>
      <c r="L4768" s="444">
        <f t="shared" ca="1" si="192"/>
        <v>1802698523466.3921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1802698523466.3921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7511243847.7766333</v>
      </c>
      <c r="L4769" s="444">
        <f t="shared" ca="1" si="192"/>
        <v>1810209767314.1687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1810209767314.1687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7542540697.1423693</v>
      </c>
      <c r="L4770" s="444">
        <f t="shared" ca="1" si="192"/>
        <v>1817752308011.311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1817752308011.311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7573967950.0471296</v>
      </c>
      <c r="L4771" s="444">
        <f t="shared" ca="1" si="192"/>
        <v>1825326275961.3582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1825326275961.3582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7605526149.8389921</v>
      </c>
      <c r="L4772" s="444">
        <f t="shared" ca="1" si="192"/>
        <v>1832931802111.1973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1832931802111.1973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7637215842.1299887</v>
      </c>
      <c r="L4773" s="444">
        <f t="shared" ca="1" si="192"/>
        <v>1840569017953.3271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1840569017953.3271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7669037574.8055296</v>
      </c>
      <c r="L4774" s="444">
        <f t="shared" ca="1" si="192"/>
        <v>1848238055528.1326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1848238055528.1326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7700991898.033885</v>
      </c>
      <c r="L4775" s="444">
        <f t="shared" ca="1" si="192"/>
        <v>1855939047426.1665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1855939047426.1665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7733079364.2756948</v>
      </c>
      <c r="L4776" s="444">
        <f t="shared" ca="1" si="192"/>
        <v>1863672126790.4421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1863672126790.4421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7765300528.2935085</v>
      </c>
      <c r="L4777" s="444">
        <f t="shared" ca="1" si="192"/>
        <v>1871437427318.7356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1871437427318.7356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7797655947.1613979</v>
      </c>
      <c r="L4778" s="444">
        <f t="shared" ca="1" si="192"/>
        <v>1879235083265.897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1879235083265.897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7830146180.2745705</v>
      </c>
      <c r="L4779" s="444">
        <f t="shared" ca="1" si="192"/>
        <v>1887065229446.1716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1887065229446.1716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7862771789.3590498</v>
      </c>
      <c r="L4780" s="444">
        <f t="shared" ca="1" si="192"/>
        <v>1894928001235.5308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1894928001235.5308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7895533338.4813776</v>
      </c>
      <c r="L4781" s="444">
        <f t="shared" ca="1" si="192"/>
        <v>1902823534574.0122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1902823534574.0122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7928431394.0583839</v>
      </c>
      <c r="L4782" s="444">
        <f t="shared" ca="1" si="192"/>
        <v>1910751965968.0706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1910751965968.0706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7961466524.8669605</v>
      </c>
      <c r="L4783" s="444">
        <f t="shared" ca="1" si="192"/>
        <v>1918713432492.9375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1918713432492.9375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7994639302.0539064</v>
      </c>
      <c r="L4784" s="444">
        <f t="shared" ca="1" si="192"/>
        <v>1926708071794.9915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1926708071794.9915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8027950299.1457977</v>
      </c>
      <c r="L4785" s="444">
        <f t="shared" ca="1" si="192"/>
        <v>1934736022094.1372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1934736022094.1372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8061400092.0589056</v>
      </c>
      <c r="L4786" s="444">
        <f t="shared" ca="1" si="192"/>
        <v>1942797422186.196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1942797422186.196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8094989259.1091509</v>
      </c>
      <c r="L4787" s="444">
        <f t="shared" ca="1" si="192"/>
        <v>1950892411445.3052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1950892411445.3052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8128718381.0221062</v>
      </c>
      <c r="L4788" s="444">
        <f t="shared" ca="1" si="192"/>
        <v>1959021129826.3274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1959021129826.3274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8162588040.9430304</v>
      </c>
      <c r="L4789" s="444">
        <f t="shared" ca="1" si="192"/>
        <v>1967183717867.2705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1967183717867.2705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8196598824.4469595</v>
      </c>
      <c r="L4790" s="444">
        <f t="shared" ca="1" si="192"/>
        <v>1975380316691.7175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1975380316691.7175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8230751319.5488243</v>
      </c>
      <c r="L4791" s="444">
        <f t="shared" ca="1" si="192"/>
        <v>1983611068011.2664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1983611068011.2664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8265046116.7136087</v>
      </c>
      <c r="L4792" s="444">
        <f t="shared" ca="1" si="192"/>
        <v>1991876114127.98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1991876114127.98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8299483808.8665829</v>
      </c>
      <c r="L4793" s="444">
        <f t="shared" ca="1" si="192"/>
        <v>2000175597936.8467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2000175597936.8467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8334064991.4035263</v>
      </c>
      <c r="L4794" s="444">
        <f t="shared" ca="1" si="192"/>
        <v>2008509662928.2502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2008509662928.2502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8368790262.2010422</v>
      </c>
      <c r="L4795" s="444">
        <f t="shared" ca="1" si="192"/>
        <v>2016878453190.4512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2016878453190.4512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8403660221.6268787</v>
      </c>
      <c r="L4796" s="444">
        <f t="shared" ca="1" si="192"/>
        <v>2025282113412.0781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2025282113412.0781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8438675472.5503244</v>
      </c>
      <c r="L4797" s="444">
        <f t="shared" ca="1" si="192"/>
        <v>2033720788884.6284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2033720788884.6284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8473836620.3526182</v>
      </c>
      <c r="L4798" s="444">
        <f t="shared" ca="1" si="192"/>
        <v>2042194625504.981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2042194625504.981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8509144272.9374208</v>
      </c>
      <c r="L4799" s="444">
        <f t="shared" ca="1" si="192"/>
        <v>2050703769777.9185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2050703769777.9185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8544599040.7413263</v>
      </c>
      <c r="L4800" s="444">
        <f t="shared" ca="1" si="192"/>
        <v>2059248368818.6597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2059248368818.6597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8580201536.7444153</v>
      </c>
      <c r="L4801" s="444">
        <f t="shared" ca="1" si="192"/>
        <v>2067828570355.4041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2067828570355.4041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8615952376.4808502</v>
      </c>
      <c r="L4802" s="444">
        <f t="shared" ca="1" si="192"/>
        <v>2076444522731.885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2076444522731.885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8651852178.0495205</v>
      </c>
      <c r="L4803" s="444">
        <f t="shared" ca="1" si="192"/>
        <v>2085096374909.9346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2085096374909.9346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8687901562.1247253</v>
      </c>
      <c r="L4804" s="444">
        <f t="shared" ca="1" si="192"/>
        <v>2093784276472.0593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2093784276472.0593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8724101151.9669132</v>
      </c>
      <c r="L4805" s="444">
        <f t="shared" ca="1" si="192"/>
        <v>2102508377624.0261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2102508377624.0261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8760451573.4334412</v>
      </c>
      <c r="L4806" s="444">
        <f t="shared" ca="1" si="192"/>
        <v>2111268829197.4595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2111268829197.4595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8796953454.9894142</v>
      </c>
      <c r="L4807" s="444">
        <f t="shared" ca="1" si="192"/>
        <v>2120065782652.449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2120065782652.449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8833607427.7185364</v>
      </c>
      <c r="L4808" s="444">
        <f t="shared" ca="1" si="192"/>
        <v>2128899390080.1675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2128899390080.1675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8870414125.3340321</v>
      </c>
      <c r="L4809" s="444">
        <f t="shared" ca="1" si="192"/>
        <v>2137769804205.5015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2137769804205.5015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8907374184.1895905</v>
      </c>
      <c r="L4810" s="444">
        <f t="shared" ca="1" si="192"/>
        <v>2146677178389.6912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2146677178389.6912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8944488243.2903786</v>
      </c>
      <c r="L4811" s="444">
        <f t="shared" ca="1" si="192"/>
        <v>2155621666632.9814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2155621666632.9814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8981756944.3040886</v>
      </c>
      <c r="L4812" s="444">
        <f t="shared" ca="1" si="192"/>
        <v>2164603423577.2856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2164603423577.2856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9019180931.5720253</v>
      </c>
      <c r="L4813" s="444">
        <f t="shared" ca="1" si="192"/>
        <v>2173622604508.8577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2173622604508.8577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9056760852.1202393</v>
      </c>
      <c r="L4814" s="444">
        <f t="shared" ca="1" si="192"/>
        <v>2182679365360.978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2182679365360.978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9094497355.670742</v>
      </c>
      <c r="L4815" s="444">
        <f t="shared" ca="1" si="192"/>
        <v>2191773862716.6487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2191773862716.6487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9132391094.6527023</v>
      </c>
      <c r="L4816" s="444">
        <f t="shared" ca="1" si="192"/>
        <v>2200906253811.3013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2200906253811.3013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9170442724.2137547</v>
      </c>
      <c r="L4817" s="444">
        <f t="shared" ca="1" si="192"/>
        <v>2210076696535.5151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2210076696535.5151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9208652902.2313137</v>
      </c>
      <c r="L4818" s="444">
        <f t="shared" ca="1" si="192"/>
        <v>2219285349437.7466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2219285349437.7466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9247022289.3239441</v>
      </c>
      <c r="L4819" s="444">
        <f t="shared" ca="1" si="192"/>
        <v>2228532371727.0703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2228532371727.0703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9285551548.862793</v>
      </c>
      <c r="L4820" s="444">
        <f t="shared" ca="1" si="192"/>
        <v>2237817923275.9331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2237817923275.9331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9324241346.9830551</v>
      </c>
      <c r="L4821" s="444">
        <f t="shared" ca="1" si="192"/>
        <v>2247142164622.916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2247142164622.916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9363092352.5954838</v>
      </c>
      <c r="L4822" s="444">
        <f t="shared" ca="1" si="192"/>
        <v>2256505256975.5117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2256505256975.5117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9402105237.3979645</v>
      </c>
      <c r="L4823" s="444">
        <f t="shared" ca="1" si="192"/>
        <v>2265907362212.9097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2265907362212.9097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9441280675.8871231</v>
      </c>
      <c r="L4824" s="444">
        <f t="shared" ca="1" si="192"/>
        <v>2275348642888.7969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2275348642888.7969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9480619345.3699875</v>
      </c>
      <c r="L4825" s="444">
        <f t="shared" ca="1" si="192"/>
        <v>2284829262234.167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2284829262234.167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9520121925.9756966</v>
      </c>
      <c r="L4826" s="444">
        <f t="shared" ca="1" si="192"/>
        <v>2294349384160.1426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2294349384160.1426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9559789100.6672611</v>
      </c>
      <c r="L4827" s="444">
        <f t="shared" ca="1" si="192"/>
        <v>2303909173260.8101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2303909173260.8101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9599621555.253376</v>
      </c>
      <c r="L4828" s="444">
        <f t="shared" ca="1" si="192"/>
        <v>2313508794816.0635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2313508794816.0635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9639619978.4002647</v>
      </c>
      <c r="L4829" s="444">
        <f t="shared" ca="1" si="192"/>
        <v>2323148414794.4639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2323148414794.4639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9679785061.6435986</v>
      </c>
      <c r="L4830" s="444">
        <f t="shared" ca="1" si="192"/>
        <v>2332828199856.1074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2332828199856.1074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9720117499.4004478</v>
      </c>
      <c r="L4831" s="444">
        <f t="shared" ca="1" si="192"/>
        <v>2342548317355.5078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2342548317355.5078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9760617988.9812832</v>
      </c>
      <c r="L4832" s="444">
        <f t="shared" ca="1" si="192"/>
        <v>2352308935344.4893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2352308935344.4893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9801287230.6020393</v>
      </c>
      <c r="L4833" s="444">
        <f t="shared" ca="1" si="192"/>
        <v>2362110222575.0913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2362110222575.0913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9842125927.3962135</v>
      </c>
      <c r="L4834" s="444">
        <f t="shared" ca="1" si="192"/>
        <v>2371952348502.4873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2371952348502.4873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9883134785.4270306</v>
      </c>
      <c r="L4835" s="444">
        <f t="shared" ca="1" si="192"/>
        <v>2381835483287.9146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2381835483287.9146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9924314513.6996441</v>
      </c>
      <c r="L4836" s="444">
        <f t="shared" ca="1" si="192"/>
        <v>2391759797801.6143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2391759797801.6143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9965665824.1733932</v>
      </c>
      <c r="L4837" s="444">
        <f t="shared" ca="1" si="192"/>
        <v>2401725463625.7876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2401725463625.7876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10007189431.774115</v>
      </c>
      <c r="L4838" s="444">
        <f t="shared" ca="1" si="192"/>
        <v>2411732653057.5615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2411732653057.5615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10048886054.406506</v>
      </c>
      <c r="L4839" s="444">
        <f t="shared" ca="1" si="192"/>
        <v>2421781539111.9683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2421781539111.9683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10090756412.966534</v>
      </c>
      <c r="L4840" s="444">
        <f t="shared" ca="1" si="192"/>
        <v>2431872295524.9346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2431872295524.9346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10132801231.353893</v>
      </c>
      <c r="L4841" s="444">
        <f t="shared" ca="1" si="192"/>
        <v>2442005096756.2886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2442005096756.2886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10175021236.484535</v>
      </c>
      <c r="L4842" s="444">
        <f t="shared" ca="1" si="192"/>
        <v>2452180117992.7729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2452180117992.7729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10217417158.303221</v>
      </c>
      <c r="L4843" s="444">
        <f t="shared" ca="1" si="192"/>
        <v>2462397535151.0762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2462397535151.0762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10259989729.79615</v>
      </c>
      <c r="L4844" s="444">
        <f t="shared" ca="1" si="192"/>
        <v>2472657524880.8726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2472657524880.8726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10302739687.003635</v>
      </c>
      <c r="L4845" s="444">
        <f t="shared" ca="1" si="192"/>
        <v>2482960264567.876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2482960264567.876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10345667769.032816</v>
      </c>
      <c r="L4846" s="444">
        <f t="shared" ca="1" si="192"/>
        <v>2493305932336.9087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2493305932336.9087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10388774718.070454</v>
      </c>
      <c r="L4847" s="444">
        <f t="shared" ca="1" si="192"/>
        <v>2503694707054.979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2503694707054.979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10432061279.395746</v>
      </c>
      <c r="L4848" s="444">
        <f t="shared" ca="1" si="192"/>
        <v>2514126768334.3745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2514126768334.3745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10475528201.393227</v>
      </c>
      <c r="L4849" s="444">
        <f t="shared" ca="1" si="192"/>
        <v>2524602296535.7676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2524602296535.7676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10519176235.565699</v>
      </c>
      <c r="L4850" s="444">
        <f t="shared" ca="1" si="192"/>
        <v>2535121472771.3335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2535121472771.3335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10563006136.547222</v>
      </c>
      <c r="L4851" s="444">
        <f t="shared" ca="1" si="192"/>
        <v>2545684478907.8809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2545684478907.8809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10607018662.116171</v>
      </c>
      <c r="L4852" s="444">
        <f t="shared" ca="1" si="192"/>
        <v>2556291497569.9971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2556291497569.9971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10651214573.208321</v>
      </c>
      <c r="L4853" s="444">
        <f t="shared" ref="L4853:L5107" ca="1" si="197">I4853-J4853+K4853</f>
        <v>2566942712143.2056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2566942712143.2056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10695594633.930023</v>
      </c>
      <c r="L4854" s="444">
        <f t="shared" ca="1" si="197"/>
        <v>2577638306777.1357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2577638306777.1357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10740159611.5714</v>
      </c>
      <c r="L4855" s="444">
        <f t="shared" ca="1" si="197"/>
        <v>2588378466388.707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2588378466388.707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10784910276.619612</v>
      </c>
      <c r="L4856" s="444">
        <f t="shared" ca="1" si="197"/>
        <v>2599163376665.3267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2599163376665.3267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10829847402.772194</v>
      </c>
      <c r="L4857" s="444">
        <f t="shared" ca="1" si="197"/>
        <v>2609993224068.0986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2609993224068.0986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10874971766.950411</v>
      </c>
      <c r="L4858" s="444">
        <f t="shared" ca="1" si="197"/>
        <v>2620868195835.0488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2620868195835.0488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10920284149.312704</v>
      </c>
      <c r="L4859" s="444">
        <f t="shared" ca="1" si="197"/>
        <v>2631788479984.3613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2631788479984.3613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10965785333.268171</v>
      </c>
      <c r="L4860" s="444">
        <f t="shared" ca="1" si="197"/>
        <v>2642754265317.6294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2642754265317.6294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11011476105.490122</v>
      </c>
      <c r="L4861" s="444">
        <f t="shared" ca="1" si="197"/>
        <v>2653765741423.1196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2653765741423.1196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11057357255.929665</v>
      </c>
      <c r="L4862" s="444">
        <f t="shared" ca="1" si="197"/>
        <v>2664823098679.0493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2664823098679.0493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11103429577.829372</v>
      </c>
      <c r="L4863" s="444">
        <f t="shared" ca="1" si="197"/>
        <v>2675926528256.8789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2675926528256.8789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11149693867.736996</v>
      </c>
      <c r="L4864" s="444">
        <f t="shared" ca="1" si="197"/>
        <v>2687076222124.6157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2687076222124.6157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11196150925.519232</v>
      </c>
      <c r="L4865" s="444">
        <f t="shared" ca="1" si="197"/>
        <v>2698272373050.1348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2698272373050.1348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11242801554.375561</v>
      </c>
      <c r="L4866" s="444">
        <f t="shared" ca="1" si="197"/>
        <v>2709515174604.5103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2709515174604.5103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11289646560.852125</v>
      </c>
      <c r="L4867" s="444">
        <f t="shared" ca="1" si="197"/>
        <v>2720804821165.3623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2720804821165.3623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11336686754.855677</v>
      </c>
      <c r="L4868" s="444">
        <f t="shared" ca="1" si="197"/>
        <v>2732141507920.2178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2732141507920.2178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11383922949.667574</v>
      </c>
      <c r="L4869" s="444">
        <f t="shared" ca="1" si="197"/>
        <v>2743525430869.8853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2743525430869.8853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11431355961.957855</v>
      </c>
      <c r="L4870" s="444">
        <f t="shared" ca="1" si="197"/>
        <v>2754956786831.8433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2754956786831.8433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11478986611.799347</v>
      </c>
      <c r="L4871" s="444">
        <f t="shared" ca="1" si="197"/>
        <v>2766435773443.6426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2766435773443.6426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11526815722.681845</v>
      </c>
      <c r="L4872" s="444">
        <f t="shared" ca="1" si="197"/>
        <v>2777962589166.3242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2777962589166.3242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11574844121.52635</v>
      </c>
      <c r="L4873" s="444">
        <f t="shared" ca="1" si="197"/>
        <v>2789537433287.8506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2789537433287.8506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11623072638.699377</v>
      </c>
      <c r="L4874" s="444">
        <f t="shared" ca="1" si="197"/>
        <v>2801160505926.5498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2801160505926.5498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11671502108.02729</v>
      </c>
      <c r="L4875" s="444">
        <f t="shared" ca="1" si="197"/>
        <v>2812832008034.5771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2812832008034.5771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11720133366.810738</v>
      </c>
      <c r="L4876" s="444">
        <f t="shared" ca="1" si="197"/>
        <v>2824552141401.3877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2824552141401.3877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11768967255.839115</v>
      </c>
      <c r="L4877" s="444">
        <f t="shared" ca="1" si="197"/>
        <v>2836321108657.2271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2836321108657.2271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11818004619.405113</v>
      </c>
      <c r="L4878" s="444">
        <f t="shared" ca="1" si="197"/>
        <v>2848139113276.6323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2848139113276.6323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11867246305.319302</v>
      </c>
      <c r="L4879" s="444">
        <f t="shared" ca="1" si="197"/>
        <v>2860006359581.9517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2860006359581.9517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11916693164.924799</v>
      </c>
      <c r="L4880" s="444">
        <f t="shared" ca="1" si="197"/>
        <v>2871923052746.8765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2871923052746.8765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11966346053.111984</v>
      </c>
      <c r="L4881" s="444">
        <f t="shared" ca="1" si="197"/>
        <v>2883889398799.9883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2883889398799.9883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12016205828.333284</v>
      </c>
      <c r="L4882" s="444">
        <f t="shared" ca="1" si="197"/>
        <v>2895905604628.3218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2895905604628.3218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12066273352.618008</v>
      </c>
      <c r="L4883" s="444">
        <f t="shared" ca="1" si="197"/>
        <v>2907971877980.9399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2907971877980.9399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12116549491.58725</v>
      </c>
      <c r="L4884" s="444">
        <f t="shared" ca="1" si="197"/>
        <v>2920088427472.5273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2920088427472.5273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12167035114.468864</v>
      </c>
      <c r="L4885" s="444">
        <f t="shared" ca="1" si="197"/>
        <v>2932255462586.9961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2932255462586.9961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12217731094.112484</v>
      </c>
      <c r="L4886" s="444">
        <f t="shared" ca="1" si="197"/>
        <v>2944473193681.1084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2944473193681.1084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12268638307.004618</v>
      </c>
      <c r="L4887" s="444">
        <f t="shared" ca="1" si="197"/>
        <v>2956741831988.1128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2956741831988.1128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12319757633.283804</v>
      </c>
      <c r="L4888" s="444">
        <f t="shared" ca="1" si="197"/>
        <v>2969061589621.3965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2969061589621.3965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12371089956.755819</v>
      </c>
      <c r="L4889" s="444">
        <f t="shared" ca="1" si="197"/>
        <v>2981432679578.1523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2981432679578.1523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12422636164.908968</v>
      </c>
      <c r="L4890" s="444">
        <f t="shared" ca="1" si="197"/>
        <v>2993855315743.0615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2993855315743.0615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12474397148.929422</v>
      </c>
      <c r="L4891" s="444">
        <f t="shared" ca="1" si="197"/>
        <v>3006329712891.9907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3006329712891.9907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12526373803.716627</v>
      </c>
      <c r="L4892" s="444">
        <f t="shared" ca="1" si="197"/>
        <v>3018856086695.7075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3018856086695.7075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12578567027.898781</v>
      </c>
      <c r="L4893" s="444">
        <f t="shared" ca="1" si="197"/>
        <v>3031434653723.6064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3031434653723.6064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12630977723.84836</v>
      </c>
      <c r="L4894" s="444">
        <f t="shared" ca="1" si="197"/>
        <v>3044065631447.4546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3044065631447.4546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12683606797.697727</v>
      </c>
      <c r="L4895" s="444">
        <f t="shared" ca="1" si="197"/>
        <v>3056749238245.1523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3056749238245.1523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12736455159.354801</v>
      </c>
      <c r="L4896" s="444">
        <f t="shared" ca="1" si="197"/>
        <v>3069485693404.5073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3069485693404.5073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12789523722.51878</v>
      </c>
      <c r="L4897" s="444">
        <f t="shared" ca="1" si="197"/>
        <v>3082275217127.0259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3082275217127.0259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12842813404.695942</v>
      </c>
      <c r="L4898" s="444">
        <f t="shared" ca="1" si="197"/>
        <v>3095118030531.7217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3095118030531.7217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12896325127.215508</v>
      </c>
      <c r="L4899" s="444">
        <f t="shared" ca="1" si="197"/>
        <v>3108014355658.937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3108014355658.937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12950059815.245571</v>
      </c>
      <c r="L4900" s="444">
        <f t="shared" ca="1" si="197"/>
        <v>3120964415474.1826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3120964415474.1826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13004018397.809093</v>
      </c>
      <c r="L4901" s="444">
        <f t="shared" ca="1" si="197"/>
        <v>3133968433871.9917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3133968433871.9917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13058201807.799965</v>
      </c>
      <c r="L4902" s="444">
        <f t="shared" ca="1" si="197"/>
        <v>3147026635679.7915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3147026635679.7915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13112610981.99913</v>
      </c>
      <c r="L4903" s="444">
        <f t="shared" ca="1" si="197"/>
        <v>3160139246661.7905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3160139246661.7905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13167246861.090794</v>
      </c>
      <c r="L4904" s="444">
        <f t="shared" ca="1" si="197"/>
        <v>3173306493522.8813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3173306493522.8813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13222110389.678673</v>
      </c>
      <c r="L4905" s="444">
        <f t="shared" ca="1" si="197"/>
        <v>3186528603912.5601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3186528603912.5601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13277202516.302334</v>
      </c>
      <c r="L4906" s="444">
        <f t="shared" ca="1" si="197"/>
        <v>3199805806428.8623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3199805806428.8623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13332524193.453592</v>
      </c>
      <c r="L4907" s="444">
        <f t="shared" ca="1" si="197"/>
        <v>3213138330622.3159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3213138330622.3159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13388076377.592983</v>
      </c>
      <c r="L4908" s="444">
        <f t="shared" ca="1" si="197"/>
        <v>3226526406999.9087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3226526406999.9087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13443860029.166286</v>
      </c>
      <c r="L4909" s="444">
        <f t="shared" ca="1" si="197"/>
        <v>3239970267029.0752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3239970267029.0752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13499876112.621147</v>
      </c>
      <c r="L4910" s="444">
        <f t="shared" ca="1" si="197"/>
        <v>3253470143141.6963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3253470143141.6963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13556125596.423735</v>
      </c>
      <c r="L4911" s="444">
        <f t="shared" ca="1" si="197"/>
        <v>3267026268738.1201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3267026268738.1201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13612609453.0755</v>
      </c>
      <c r="L4912" s="444">
        <f t="shared" ca="1" si="197"/>
        <v>3280638878191.1958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3280638878191.1958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13669328659.129982</v>
      </c>
      <c r="L4913" s="444">
        <f t="shared" ca="1" si="197"/>
        <v>3294308206850.3257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3294308206850.3257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13726284195.20969</v>
      </c>
      <c r="L4914" s="444">
        <f t="shared" ca="1" si="197"/>
        <v>3308034491045.5352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3308034491045.5352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13783477046.023064</v>
      </c>
      <c r="L4915" s="444">
        <f t="shared" ca="1" si="197"/>
        <v>3321817968091.5581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3321817968091.5581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13840908200.381493</v>
      </c>
      <c r="L4916" s="444">
        <f t="shared" ca="1" si="197"/>
        <v>3335658876291.9395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3335658876291.9395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13898578651.216413</v>
      </c>
      <c r="L4917" s="444">
        <f t="shared" ca="1" si="197"/>
        <v>3349557454943.1558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3349557454943.1558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13956489395.596481</v>
      </c>
      <c r="L4918" s="444">
        <f t="shared" ca="1" si="197"/>
        <v>3363513944338.7524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3363513944338.7524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14014641434.744802</v>
      </c>
      <c r="L4919" s="444">
        <f t="shared" ca="1" si="197"/>
        <v>3377528585773.4971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3377528585773.4971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14073035774.056238</v>
      </c>
      <c r="L4920" s="444">
        <f t="shared" ca="1" si="197"/>
        <v>3391601621547.5532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3391601621547.5532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14131673423.114805</v>
      </c>
      <c r="L4921" s="444">
        <f t="shared" ca="1" si="197"/>
        <v>3405733294970.668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3405733294970.668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14190555395.711117</v>
      </c>
      <c r="L4922" s="444">
        <f t="shared" ca="1" si="197"/>
        <v>3419923850366.3789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3419923850366.3789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14249682709.859911</v>
      </c>
      <c r="L4923" s="444">
        <f t="shared" ca="1" si="197"/>
        <v>3434173533076.2388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3434173533076.2388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14309056387.817663</v>
      </c>
      <c r="L4924" s="444">
        <f t="shared" ca="1" si="197"/>
        <v>3448482589464.0566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3448482589464.0566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14368677456.100233</v>
      </c>
      <c r="L4925" s="444">
        <f t="shared" ca="1" si="197"/>
        <v>3462851266920.1567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3462851266920.1567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14428546945.500652</v>
      </c>
      <c r="L4926" s="444">
        <f t="shared" ca="1" si="197"/>
        <v>3477279813865.6572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3477279813865.6572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14488665891.106903</v>
      </c>
      <c r="L4927" s="444">
        <f t="shared" ca="1" si="197"/>
        <v>3491768479756.7642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3491768479756.7642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14549035332.319853</v>
      </c>
      <c r="L4928" s="444">
        <f t="shared" ca="1" si="197"/>
        <v>3506317515089.084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3506317515089.084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14609656312.871183</v>
      </c>
      <c r="L4929" s="444">
        <f t="shared" ca="1" si="197"/>
        <v>3520927171401.9551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3520927171401.9551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14670529880.841482</v>
      </c>
      <c r="L4930" s="444">
        <f t="shared" ca="1" si="197"/>
        <v>3535597701282.7964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3535597701282.7964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14731657088.678316</v>
      </c>
      <c r="L4931" s="444">
        <f t="shared" ca="1" si="197"/>
        <v>3550329358371.4746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3550329358371.4746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14793038993.214479</v>
      </c>
      <c r="L4932" s="444">
        <f t="shared" ca="1" si="197"/>
        <v>3565122397364.689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3565122397364.689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14854676655.686205</v>
      </c>
      <c r="L4933" s="444">
        <f t="shared" ca="1" si="197"/>
        <v>3579977074020.375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3579977074020.375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14916571141.751562</v>
      </c>
      <c r="L4934" s="444">
        <f t="shared" ca="1" si="197"/>
        <v>3594893645162.1265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3594893645162.1265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14978723521.50886</v>
      </c>
      <c r="L4935" s="444">
        <f t="shared" ca="1" si="197"/>
        <v>3609872368683.6353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3609872368683.6353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15041134869.515146</v>
      </c>
      <c r="L4936" s="444">
        <f t="shared" ca="1" si="197"/>
        <v>3624913503553.1504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3624913503553.1504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15103806264.804794</v>
      </c>
      <c r="L4937" s="444">
        <f t="shared" ca="1" si="197"/>
        <v>3640017309817.9551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3640017309817.9551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15166738790.908146</v>
      </c>
      <c r="L4938" s="444">
        <f t="shared" ca="1" si="197"/>
        <v>3655184048608.8633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3655184048608.8633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15229933535.870266</v>
      </c>
      <c r="L4939" s="444">
        <f t="shared" ca="1" si="197"/>
        <v>3670413982144.7334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3670413982144.7334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15293391592.269722</v>
      </c>
      <c r="L4940" s="444">
        <f t="shared" ca="1" si="197"/>
        <v>3685707373737.0029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3685707373737.0029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15357114057.237513</v>
      </c>
      <c r="L4941" s="444">
        <f t="shared" ca="1" si="197"/>
        <v>3701064487794.2402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3701064487794.2402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15421102032.476</v>
      </c>
      <c r="L4942" s="444">
        <f t="shared" ca="1" si="197"/>
        <v>3716485589826.7163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3716485589826.7163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15485356624.277985</v>
      </c>
      <c r="L4943" s="444">
        <f t="shared" ca="1" si="197"/>
        <v>3731970946450.9941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3731970946450.9941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15549878943.545809</v>
      </c>
      <c r="L4944" s="444">
        <f t="shared" ca="1" si="197"/>
        <v>3747520825394.54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3747520825394.54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15614670105.810583</v>
      </c>
      <c r="L4945" s="444">
        <f t="shared" ca="1" si="197"/>
        <v>3763135495500.3506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3763135495500.3506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15679731231.251459</v>
      </c>
      <c r="L4946" s="444">
        <f t="shared" ca="1" si="197"/>
        <v>3778815226731.6021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3778815226731.6021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15745063444.715006</v>
      </c>
      <c r="L4947" s="444">
        <f t="shared" ca="1" si="197"/>
        <v>3794560290176.3169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3794560290176.3169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15810667875.734652</v>
      </c>
      <c r="L4948" s="444">
        <f t="shared" ca="1" si="197"/>
        <v>3810370958052.0518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3810370958052.0518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15876545658.550215</v>
      </c>
      <c r="L4949" s="444">
        <f t="shared" ca="1" si="197"/>
        <v>3826247503710.6021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3826247503710.6021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15942697932.127508</v>
      </c>
      <c r="L4950" s="444">
        <f t="shared" ca="1" si="197"/>
        <v>3842190201642.7295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3842190201642.7295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16009125840.178041</v>
      </c>
      <c r="L4951" s="444">
        <f t="shared" ca="1" si="197"/>
        <v>3858199327482.9077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3858199327482.9077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16075830531.178782</v>
      </c>
      <c r="L4952" s="444">
        <f t="shared" ca="1" si="197"/>
        <v>3874275158014.0864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3874275158014.0864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16142813158.392027</v>
      </c>
      <c r="L4953" s="444">
        <f t="shared" ca="1" si="197"/>
        <v>3890417971172.4785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3890417971172.4785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16210074879.885326</v>
      </c>
      <c r="L4954" s="444">
        <f t="shared" ca="1" si="197"/>
        <v>3906628046052.3638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3906628046052.3638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16277616858.551516</v>
      </c>
      <c r="L4955" s="444">
        <f t="shared" ca="1" si="197"/>
        <v>3922905662910.9155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3922905662910.9155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16345440262.128815</v>
      </c>
      <c r="L4956" s="444">
        <f t="shared" ca="1" si="197"/>
        <v>3939251103173.0444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3939251103173.0444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16413546263.22102</v>
      </c>
      <c r="L4957" s="444">
        <f t="shared" ca="1" si="197"/>
        <v>3955664649436.2656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3955664649436.2656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16481936039.317774</v>
      </c>
      <c r="L4958" s="444">
        <f t="shared" ca="1" si="197"/>
        <v>3972146585475.5835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3972146585475.5835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16550610772.814932</v>
      </c>
      <c r="L4959" s="444">
        <f t="shared" ca="1" si="197"/>
        <v>3988697196248.3984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3988697196248.3984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16619571651.034994</v>
      </c>
      <c r="L4960" s="444">
        <f t="shared" ca="1" si="197"/>
        <v>4005316767899.4336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4005316767899.4336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16688819866.247641</v>
      </c>
      <c r="L4961" s="444">
        <f t="shared" ca="1" si="197"/>
        <v>4022005587765.6812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4022005587765.6812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16758356615.69034</v>
      </c>
      <c r="L4962" s="444">
        <f t="shared" ca="1" si="197"/>
        <v>4038763944381.3716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4038763944381.3716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16828183101.58905</v>
      </c>
      <c r="L4963" s="444">
        <f t="shared" ca="1" si="197"/>
        <v>4055592127482.9604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4055592127482.9604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16898300531.179001</v>
      </c>
      <c r="L4964" s="444">
        <f t="shared" ca="1" si="197"/>
        <v>4072490428014.1396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4072490428014.1396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16968710116.725582</v>
      </c>
      <c r="L4965" s="444">
        <f t="shared" ca="1" si="197"/>
        <v>4089459138130.8652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4089459138130.8652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17039413075.545273</v>
      </c>
      <c r="L4966" s="444">
        <f t="shared" ca="1" si="197"/>
        <v>4106498551206.4106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4106498551206.4106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17110410630.026711</v>
      </c>
      <c r="L4967" s="444">
        <f t="shared" ca="1" si="197"/>
        <v>4123608961836.4375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4123608961836.4375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17181704007.651821</v>
      </c>
      <c r="L4968" s="444">
        <f t="shared" ca="1" si="197"/>
        <v>4140790665844.0894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4140790665844.0894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17253294441.01704</v>
      </c>
      <c r="L4969" s="444">
        <f t="shared" ca="1" si="197"/>
        <v>4158043960285.1064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4158043960285.1064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17325183167.85461</v>
      </c>
      <c r="L4970" s="444">
        <f t="shared" ca="1" si="197"/>
        <v>4175369143452.9609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4175369143452.9609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17397371431.054005</v>
      </c>
      <c r="L4971" s="444">
        <f t="shared" ca="1" si="197"/>
        <v>4192766514884.0151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4192766514884.0151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17469860478.683395</v>
      </c>
      <c r="L4972" s="444">
        <f t="shared" ca="1" si="197"/>
        <v>4210236375362.6987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4210236375362.6987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17542651564.011246</v>
      </c>
      <c r="L4973" s="444">
        <f t="shared" ca="1" si="197"/>
        <v>4227779026926.71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4227779026926.71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17615745945.527958</v>
      </c>
      <c r="L4974" s="444">
        <f t="shared" ca="1" si="197"/>
        <v>4245394772872.2378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4245394772872.2378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17689144886.967659</v>
      </c>
      <c r="L4975" s="444">
        <f t="shared" ca="1" si="197"/>
        <v>4263083917759.2056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4263083917759.2056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17762849657.330025</v>
      </c>
      <c r="L4976" s="444">
        <f t="shared" ca="1" si="197"/>
        <v>4280846767416.5356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4280846767416.5356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17836861530.902229</v>
      </c>
      <c r="L4977" s="444">
        <f t="shared" ca="1" si="197"/>
        <v>4298683628947.438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4298683628947.438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17911181787.280991</v>
      </c>
      <c r="L4978" s="444">
        <f t="shared" ca="1" si="197"/>
        <v>4316594810734.7188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4316594810734.7188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17985811711.394661</v>
      </c>
      <c r="L4979" s="444">
        <f t="shared" ca="1" si="197"/>
        <v>4334580622446.1133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4334580622446.1133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18060752593.525471</v>
      </c>
      <c r="L4980" s="444">
        <f t="shared" ca="1" si="197"/>
        <v>4352641375039.6387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4352641375039.6387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18136005729.331829</v>
      </c>
      <c r="L4981" s="444">
        <f t="shared" ca="1" si="197"/>
        <v>4370777380768.9707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4370777380768.9707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18211572419.870708</v>
      </c>
      <c r="L4982" s="444">
        <f t="shared" ca="1" si="197"/>
        <v>4388988953188.8413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4388988953188.8413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18287453971.620171</v>
      </c>
      <c r="L4983" s="444">
        <f t="shared" ca="1" si="197"/>
        <v>4407276407160.4619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4407276407160.4619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18363651696.501923</v>
      </c>
      <c r="L4984" s="444">
        <f t="shared" ca="1" si="197"/>
        <v>4425640058856.9639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4425640058856.9639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18440166911.904015</v>
      </c>
      <c r="L4985" s="444">
        <f t="shared" ca="1" si="197"/>
        <v>4444080225768.8682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4444080225768.8682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18517000940.703617</v>
      </c>
      <c r="L4986" s="444">
        <f t="shared" ca="1" si="197"/>
        <v>4462597226709.5723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4462597226709.5723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18594155111.289883</v>
      </c>
      <c r="L4987" s="444">
        <f t="shared" ca="1" si="197"/>
        <v>4481191381820.8623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4481191381820.8623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18671630757.586926</v>
      </c>
      <c r="L4988" s="444">
        <f t="shared" ca="1" si="197"/>
        <v>4499863012578.4492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4499863012578.4492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18749429219.07687</v>
      </c>
      <c r="L4989" s="444">
        <f t="shared" ca="1" si="197"/>
        <v>4518612441797.5264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4518612441797.5264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18827551840.823025</v>
      </c>
      <c r="L4990" s="444">
        <f t="shared" ca="1" si="197"/>
        <v>4537439993638.3496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4537439993638.3496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18905999973.493122</v>
      </c>
      <c r="L4991" s="444">
        <f t="shared" ca="1" si="197"/>
        <v>4556345993611.8428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4556345993611.8428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18984774973.382679</v>
      </c>
      <c r="L4992" s="444">
        <f t="shared" ca="1" si="197"/>
        <v>4575330768585.2256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4575330768585.2256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19063878202.438438</v>
      </c>
      <c r="L4993" s="444">
        <f t="shared" ca="1" si="197"/>
        <v>4594394646787.6641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4594394646787.6641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19143311028.281933</v>
      </c>
      <c r="L4994" s="444">
        <f t="shared" ca="1" si="197"/>
        <v>4613537957815.9463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4613537957815.9463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19223074824.233109</v>
      </c>
      <c r="L4995" s="444">
        <f t="shared" ca="1" si="197"/>
        <v>4632761032640.1797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4632761032640.1797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19303170969.334084</v>
      </c>
      <c r="L4996" s="444">
        <f t="shared" ca="1" si="197"/>
        <v>4652064203609.5137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4652064203609.5137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19383600848.372974</v>
      </c>
      <c r="L4997" s="444">
        <f t="shared" ca="1" si="197"/>
        <v>4671447804457.8867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4671447804457.8867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19464365851.90786</v>
      </c>
      <c r="L4998" s="444">
        <f t="shared" ca="1" si="197"/>
        <v>4690912170309.7949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4690912170309.7949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19545467376.290813</v>
      </c>
      <c r="L4999" s="444">
        <f t="shared" ca="1" si="197"/>
        <v>4710457637686.0859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4710457637686.0859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19626906823.692024</v>
      </c>
      <c r="L5000" s="444">
        <f t="shared" ca="1" si="197"/>
        <v>4730084544509.7783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4730084544509.7783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19708685602.124077</v>
      </c>
      <c r="L5001" s="444">
        <f t="shared" ca="1" si="197"/>
        <v>4749793230111.9023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4749793230111.9023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19790805125.466259</v>
      </c>
      <c r="L5002" s="444">
        <f t="shared" ca="1" si="197"/>
        <v>4769584035237.3682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4769584035237.3682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19873266813.489033</v>
      </c>
      <c r="L5003" s="444">
        <f t="shared" ca="1" si="197"/>
        <v>4789457302050.8574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4789457302050.8574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19956072091.878571</v>
      </c>
      <c r="L5004" s="444">
        <f t="shared" ca="1" si="197"/>
        <v>4809413374142.7363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4809413374142.7363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20039222392.261402</v>
      </c>
      <c r="L5005" s="444">
        <f t="shared" ca="1" si="197"/>
        <v>4829452596534.998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4829452596534.998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20122719152.229156</v>
      </c>
      <c r="L5006" s="444">
        <f t="shared" ca="1" si="197"/>
        <v>4849575315687.2275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4849575315687.2275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20206563815.363449</v>
      </c>
      <c r="L5007" s="444">
        <f t="shared" ca="1" si="197"/>
        <v>4869781879502.5908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4869781879502.5908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20290757831.260796</v>
      </c>
      <c r="L5008" s="444">
        <f t="shared" ca="1" si="197"/>
        <v>4890072637333.8516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4890072637333.8516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20375302655.557716</v>
      </c>
      <c r="L5009" s="444">
        <f t="shared" ca="1" si="197"/>
        <v>4910447939989.4092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4910447939989.4092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20460199749.955872</v>
      </c>
      <c r="L5010" s="444">
        <f t="shared" ca="1" si="197"/>
        <v>4930908139739.3652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4930908139739.3652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20545450582.247356</v>
      </c>
      <c r="L5011" s="444">
        <f t="shared" ca="1" si="197"/>
        <v>4951453590321.6123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4951453590321.6123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20631056626.34005</v>
      </c>
      <c r="L5012" s="444">
        <f t="shared" ca="1" si="197"/>
        <v>4972084646947.9521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4972084646947.9521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20717019362.283134</v>
      </c>
      <c r="L5013" s="444">
        <f t="shared" ca="1" si="197"/>
        <v>4992801666310.2354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4992801666310.2354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20803340276.292648</v>
      </c>
      <c r="L5014" s="444">
        <f t="shared" ca="1" si="197"/>
        <v>5013605006586.5283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5013605006586.5283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20890020860.777203</v>
      </c>
      <c r="L5015" s="444">
        <f t="shared" ca="1" si="197"/>
        <v>5034495027447.3057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5034495027447.3057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20977062614.363773</v>
      </c>
      <c r="L5016" s="444">
        <f t="shared" ca="1" si="197"/>
        <v>5055472090061.6699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5055472090061.6699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21064467041.923626</v>
      </c>
      <c r="L5017" s="444">
        <f t="shared" ca="1" si="197"/>
        <v>5076536557103.5938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5076536557103.5938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21152235654.598309</v>
      </c>
      <c r="L5018" s="444">
        <f t="shared" ca="1" si="197"/>
        <v>5097688792758.1924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5097688792758.1924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21240369969.825802</v>
      </c>
      <c r="L5019" s="444">
        <f t="shared" ca="1" si="197"/>
        <v>5118929162728.0186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5118929162728.0186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21328871511.366745</v>
      </c>
      <c r="L5020" s="444">
        <f t="shared" ca="1" si="197"/>
        <v>5140258034239.3857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5140258034239.3857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21417741809.330772</v>
      </c>
      <c r="L5021" s="444">
        <f t="shared" ca="1" si="197"/>
        <v>5161675776048.7168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5161675776048.7168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21506982400.202988</v>
      </c>
      <c r="L5022" s="444">
        <f t="shared" ca="1" si="197"/>
        <v>5183182758448.9199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5183182758448.9199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21596594826.870499</v>
      </c>
      <c r="L5023" s="444">
        <f t="shared" ca="1" si="197"/>
        <v>5204779353275.79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5204779353275.79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21686580638.649124</v>
      </c>
      <c r="L5024" s="444">
        <f t="shared" ca="1" si="197"/>
        <v>5226465933914.4395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5226465933914.4395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21776941391.310165</v>
      </c>
      <c r="L5025" s="444">
        <f t="shared" ca="1" si="197"/>
        <v>5248242875305.75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5248242875305.75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21867678647.107292</v>
      </c>
      <c r="L5026" s="444">
        <f t="shared" ca="1" si="197"/>
        <v>5270110553952.8574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5270110553952.8574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21958793974.803574</v>
      </c>
      <c r="L5027" s="444">
        <f t="shared" ca="1" si="197"/>
        <v>5292069347927.6611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5292069347927.6611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22050288949.698589</v>
      </c>
      <c r="L5028" s="444">
        <f t="shared" ca="1" si="197"/>
        <v>5314119636877.3594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5314119636877.3594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22142165153.655663</v>
      </c>
      <c r="L5029" s="444">
        <f t="shared" ca="1" si="197"/>
        <v>5336261802031.0146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5336261802031.0146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22234424175.129227</v>
      </c>
      <c r="L5030" s="444">
        <f t="shared" ca="1" si="197"/>
        <v>5358496226206.1436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5358496226206.1436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22327067609.192265</v>
      </c>
      <c r="L5031" s="444">
        <f t="shared" ca="1" si="197"/>
        <v>5380823293815.3359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5380823293815.3359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22420097057.5639</v>
      </c>
      <c r="L5032" s="444">
        <f t="shared" ca="1" si="197"/>
        <v>5403243390872.8994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5403243390872.8994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22513514128.637081</v>
      </c>
      <c r="L5033" s="444">
        <f t="shared" ca="1" si="197"/>
        <v>5425756905001.5361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5425756905001.5361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22607320437.506401</v>
      </c>
      <c r="L5034" s="444">
        <f t="shared" ca="1" si="197"/>
        <v>5448364225439.043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5448364225439.043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22701517605.996014</v>
      </c>
      <c r="L5035" s="444">
        <f t="shared" ca="1" si="197"/>
        <v>5471065743045.0391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5471065743045.0391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22796107262.687664</v>
      </c>
      <c r="L5036" s="444">
        <f t="shared" ca="1" si="197"/>
        <v>5493861850307.7266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5493861850307.7266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22891091042.94886</v>
      </c>
      <c r="L5037" s="444">
        <f t="shared" ca="1" si="197"/>
        <v>5516752941350.6758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5516752941350.6758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22986470588.961147</v>
      </c>
      <c r="L5038" s="444">
        <f t="shared" ca="1" si="197"/>
        <v>5539739411939.6367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5539739411939.6367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23082247549.748486</v>
      </c>
      <c r="L5039" s="444">
        <f t="shared" ca="1" si="197"/>
        <v>5562821659489.3848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5562821659489.3848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23178423581.205769</v>
      </c>
      <c r="L5040" s="444">
        <f t="shared" ca="1" si="197"/>
        <v>5586000083070.5908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5586000083070.5908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23275000346.12746</v>
      </c>
      <c r="L5041" s="444">
        <f t="shared" ca="1" si="197"/>
        <v>5609275083416.7188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5609275083416.7188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23371979514.236328</v>
      </c>
      <c r="L5042" s="444">
        <f t="shared" ca="1" si="197"/>
        <v>5632647062930.9551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5632647062930.9551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23469362762.212311</v>
      </c>
      <c r="L5043" s="444">
        <f t="shared" ca="1" si="197"/>
        <v>5656116425693.167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5656116425693.167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23567151773.721527</v>
      </c>
      <c r="L5044" s="444">
        <f t="shared" ca="1" si="197"/>
        <v>5679683577466.8887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5679683577466.8887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23665348239.44537</v>
      </c>
      <c r="L5045" s="444">
        <f t="shared" ca="1" si="197"/>
        <v>5703348925706.334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5703348925706.334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23763953857.109726</v>
      </c>
      <c r="L5046" s="444">
        <f t="shared" ca="1" si="197"/>
        <v>5727112879563.4434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5727112879563.4434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23862970331.514347</v>
      </c>
      <c r="L5047" s="444">
        <f t="shared" ca="1" si="197"/>
        <v>5750975849894.958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5750975849894.958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23962399374.562325</v>
      </c>
      <c r="L5048" s="444">
        <f t="shared" ca="1" si="197"/>
        <v>5774938249269.5205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5774938249269.5205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24062242705.289669</v>
      </c>
      <c r="L5049" s="444">
        <f t="shared" ca="1" si="197"/>
        <v>5799000491974.8105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5799000491974.8105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24162502049.895042</v>
      </c>
      <c r="L5050" s="444">
        <f t="shared" ca="1" si="197"/>
        <v>5823162994024.7061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5823162994024.7061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24263179141.769608</v>
      </c>
      <c r="L5051" s="444">
        <f t="shared" ca="1" si="197"/>
        <v>5847426173166.4756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5847426173166.4756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24364275721.526981</v>
      </c>
      <c r="L5052" s="444">
        <f t="shared" ca="1" si="197"/>
        <v>5871790448888.0029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5871790448888.0029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24465793537.033344</v>
      </c>
      <c r="L5053" s="444">
        <f t="shared" ca="1" si="197"/>
        <v>5896256242425.0361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5896256242425.0361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24567734343.437649</v>
      </c>
      <c r="L5054" s="444">
        <f t="shared" ca="1" si="197"/>
        <v>5920823976768.4736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5920823976768.4736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24670099903.201973</v>
      </c>
      <c r="L5055" s="444">
        <f t="shared" ca="1" si="197"/>
        <v>5945494076671.6758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5945494076671.6758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24772891986.131981</v>
      </c>
      <c r="L5056" s="444">
        <f t="shared" ca="1" si="197"/>
        <v>5970266968657.8076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5970266968657.8076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24876112369.407532</v>
      </c>
      <c r="L5057" s="444">
        <f t="shared" ca="1" si="197"/>
        <v>5995143081027.2148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5995143081027.2148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24979762837.613396</v>
      </c>
      <c r="L5058" s="444">
        <f t="shared" ca="1" si="197"/>
        <v>6020122843864.8281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6020122843864.8281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25083845182.770119</v>
      </c>
      <c r="L5059" s="444">
        <f t="shared" ca="1" si="197"/>
        <v>6045206689047.5986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6045206689047.5986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25188361204.364994</v>
      </c>
      <c r="L5060" s="444">
        <f t="shared" ca="1" si="197"/>
        <v>6070395050251.9639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6070395050251.9639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25293312709.383183</v>
      </c>
      <c r="L5061" s="444">
        <f t="shared" ca="1" si="197"/>
        <v>6095688362961.3467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6095688362961.3467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25398701512.338943</v>
      </c>
      <c r="L5062" s="444">
        <f t="shared" ca="1" si="197"/>
        <v>6121087064473.6855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6121087064473.6855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25504529435.307022</v>
      </c>
      <c r="L5063" s="444">
        <f t="shared" ca="1" si="197"/>
        <v>6146591593908.9922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6146591593908.9922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25610798307.954132</v>
      </c>
      <c r="L5064" s="444">
        <f t="shared" ca="1" si="197"/>
        <v>6172202392216.9463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6172202392216.9463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25717509967.57061</v>
      </c>
      <c r="L5065" s="444">
        <f t="shared" ca="1" si="197"/>
        <v>6197919902184.5166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6197919902184.5166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25824666259.102154</v>
      </c>
      <c r="L5066" s="444">
        <f t="shared" ca="1" si="197"/>
        <v>6223744568443.6191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6223744568443.6191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25932269035.181747</v>
      </c>
      <c r="L5067" s="444">
        <f t="shared" ca="1" si="197"/>
        <v>6249676837478.8008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6249676837478.8008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26040320156.161671</v>
      </c>
      <c r="L5068" s="444">
        <f t="shared" ca="1" si="197"/>
        <v>6275717157634.9629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6275717157634.9629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26148821490.145679</v>
      </c>
      <c r="L5069" s="444">
        <f t="shared" ca="1" si="197"/>
        <v>6301865979125.1084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6301865979125.1084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26257774913.021286</v>
      </c>
      <c r="L5070" s="444">
        <f t="shared" ca="1" si="197"/>
        <v>6328123754038.1299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6328123754038.1299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26367182308.492207</v>
      </c>
      <c r="L5071" s="444">
        <f t="shared" ca="1" si="197"/>
        <v>6354490936346.6221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6354490936346.6221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26477045568.110924</v>
      </c>
      <c r="L5072" s="444">
        <f t="shared" ca="1" si="197"/>
        <v>6380967981914.7334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6380967981914.7334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26587366591.31139</v>
      </c>
      <c r="L5073" s="444">
        <f t="shared" ca="1" si="197"/>
        <v>6407555348506.0449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6407555348506.0449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26698147285.441853</v>
      </c>
      <c r="L5074" s="444">
        <f t="shared" ca="1" si="197"/>
        <v>6434253495791.4863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6434253495791.4863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26809389565.797859</v>
      </c>
      <c r="L5075" s="444">
        <f t="shared" ca="1" si="197"/>
        <v>6461062885357.2842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6461062885357.2842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26921095355.65535</v>
      </c>
      <c r="L5076" s="444">
        <f t="shared" ca="1" si="197"/>
        <v>6487983980712.9395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6487983980712.9395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27033266586.303913</v>
      </c>
      <c r="L5077" s="444">
        <f t="shared" ca="1" si="197"/>
        <v>6515017247299.2432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6515017247299.2432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27145905197.080181</v>
      </c>
      <c r="L5078" s="444">
        <f t="shared" ca="1" si="197"/>
        <v>6542163152496.3232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6542163152496.3232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27259013135.401348</v>
      </c>
      <c r="L5079" s="444">
        <f t="shared" ca="1" si="197"/>
        <v>6569422165631.7246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6569422165631.7246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27372592356.798851</v>
      </c>
      <c r="L5080" s="444">
        <f t="shared" ca="1" si="197"/>
        <v>6596794757988.5234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6596794757988.5234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27486644824.952179</v>
      </c>
      <c r="L5081" s="444">
        <f t="shared" ca="1" si="197"/>
        <v>6624281402813.4756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6624281402813.4756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27601172511.722813</v>
      </c>
      <c r="L5082" s="444">
        <f t="shared" ca="1" si="197"/>
        <v>6651882575325.1982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6651882575325.1982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27716177397.188324</v>
      </c>
      <c r="L5083" s="444">
        <f t="shared" ca="1" si="197"/>
        <v>6679598752722.3867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6679598752722.3867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27831661469.676609</v>
      </c>
      <c r="L5084" s="444">
        <f t="shared" ca="1" si="197"/>
        <v>6707430414192.0635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6707430414192.0635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27947626725.800262</v>
      </c>
      <c r="L5085" s="444">
        <f t="shared" ca="1" si="197"/>
        <v>6735378040917.8633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6735378040917.8633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28064075170.491096</v>
      </c>
      <c r="L5086" s="444">
        <f t="shared" ca="1" si="197"/>
        <v>6763442116088.3545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6763442116088.3545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28181008817.034809</v>
      </c>
      <c r="L5087" s="444">
        <f t="shared" ca="1" si="197"/>
        <v>6791623124905.3896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6791623124905.3896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28298429687.105789</v>
      </c>
      <c r="L5088" s="444">
        <f t="shared" ca="1" si="197"/>
        <v>6819921554592.4951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6819921554592.4951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28416339810.802063</v>
      </c>
      <c r="L5089" s="444">
        <f t="shared" ca="1" si="197"/>
        <v>6848337894403.2969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6848337894403.2969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28534741226.680405</v>
      </c>
      <c r="L5090" s="444">
        <f t="shared" ca="1" si="197"/>
        <v>6876872635629.9775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6876872635629.9775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28653635981.791576</v>
      </c>
      <c r="L5091" s="444">
        <f t="shared" ca="1" si="197"/>
        <v>6905526271611.7695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6905526271611.7695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28773026131.71571</v>
      </c>
      <c r="L5092" s="444">
        <f t="shared" ca="1" si="197"/>
        <v>6934299297743.4854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6934299297743.4854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28892913740.597855</v>
      </c>
      <c r="L5093" s="444">
        <f t="shared" ca="1" si="197"/>
        <v>6963192211484.083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6963192211484.083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29013300881.183678</v>
      </c>
      <c r="L5094" s="444">
        <f t="shared" ca="1" si="197"/>
        <v>6992205512365.2666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6992205512365.2666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29134189634.855278</v>
      </c>
      <c r="L5095" s="444">
        <f t="shared" ca="1" si="197"/>
        <v>7021339702000.1221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7021339702000.1221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29255582091.667175</v>
      </c>
      <c r="L5096" s="444">
        <f t="shared" ca="1" si="197"/>
        <v>7050595284091.7891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7050595284091.7891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29377480350.382458</v>
      </c>
      <c r="L5097" s="444">
        <f t="shared" ca="1" si="197"/>
        <v>7079972764442.1719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7079972764442.1719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29499886518.509052</v>
      </c>
      <c r="L5098" s="444">
        <f t="shared" ca="1" si="197"/>
        <v>7109472650960.6807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7109472650960.6807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29622802712.33617</v>
      </c>
      <c r="L5099" s="444">
        <f t="shared" ca="1" si="197"/>
        <v>7139095453673.0166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7139095453673.0166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29746231056.970901</v>
      </c>
      <c r="L5100" s="444">
        <f t="shared" ca="1" si="197"/>
        <v>7168841684729.9873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7168841684729.9873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29870173686.374947</v>
      </c>
      <c r="L5101" s="444">
        <f t="shared" ca="1" si="197"/>
        <v>7198711858416.3623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7198711858416.3623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29994632743.401505</v>
      </c>
      <c r="L5102" s="444">
        <f t="shared" ca="1" si="197"/>
        <v>7228706491159.7637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7228706491159.7637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30119610379.832348</v>
      </c>
      <c r="L5103" s="444">
        <f t="shared" ca="1" si="197"/>
        <v>7258826101539.5957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7258826101539.5957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30245108756.414982</v>
      </c>
      <c r="L5104" s="444">
        <f t="shared" ca="1" si="197"/>
        <v>7289071210296.0107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7289071210296.0107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30371130042.900047</v>
      </c>
      <c r="L5105" s="444">
        <f t="shared" ca="1" si="197"/>
        <v>7319442340338.9111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7319442340338.9111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30497676418.078796</v>
      </c>
      <c r="L5106" s="444">
        <f t="shared" ca="1" si="197"/>
        <v>7349940016756.9902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7349940016756.9902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30624750069.820793</v>
      </c>
      <c r="L5107" s="444">
        <f t="shared" ca="1" si="197"/>
        <v>7380564766826.8105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7380564766826.8105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30752353195.111713</v>
      </c>
      <c r="L5108" s="444">
        <f t="shared" ref="L5108:L5362" ca="1" si="202">I5108-J5108+K5108</f>
        <v>7411317120021.9219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7411317120021.9219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30880488000.091343</v>
      </c>
      <c r="L5109" s="444">
        <f t="shared" ca="1" si="202"/>
        <v>7442197608022.0137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7442197608022.0137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31009156700.091728</v>
      </c>
      <c r="L5110" s="444">
        <f t="shared" ca="1" si="202"/>
        <v>7473206764722.1055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7473206764722.1055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31138361519.675438</v>
      </c>
      <c r="L5111" s="444">
        <f t="shared" ca="1" si="202"/>
        <v>7504345126241.7813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7504345126241.7813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31268104692.674088</v>
      </c>
      <c r="L5112" s="444">
        <f t="shared" ca="1" si="202"/>
        <v>7535613230934.4551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7535613230934.4551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31398388462.226891</v>
      </c>
      <c r="L5113" s="444">
        <f t="shared" ca="1" si="202"/>
        <v>7567011619396.6816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7567011619396.6816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31529215080.819508</v>
      </c>
      <c r="L5114" s="444">
        <f t="shared" ca="1" si="202"/>
        <v>7598540834477.501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7598540834477.501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31660586810.322922</v>
      </c>
      <c r="L5115" s="444">
        <f t="shared" ca="1" si="202"/>
        <v>7630201421287.8242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7630201421287.8242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31792505922.032604</v>
      </c>
      <c r="L5116" s="444">
        <f t="shared" ca="1" si="202"/>
        <v>7661993927209.8564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7661993927209.8564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31924974696.707733</v>
      </c>
      <c r="L5117" s="444">
        <f t="shared" ca="1" si="202"/>
        <v>7693918901906.5645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7693918901906.5645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32057995424.610683</v>
      </c>
      <c r="L5118" s="444">
        <f t="shared" ca="1" si="202"/>
        <v>7725976897331.1748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7725976897331.1748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32191570405.546562</v>
      </c>
      <c r="L5119" s="444">
        <f t="shared" ca="1" si="202"/>
        <v>7758168467736.7217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7758168467736.7217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32325701948.903011</v>
      </c>
      <c r="L5120" s="444">
        <f t="shared" ca="1" si="202"/>
        <v>7790494169685.625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7790494169685.625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32460392373.690105</v>
      </c>
      <c r="L5121" s="444">
        <f t="shared" ca="1" si="202"/>
        <v>7822954562059.3154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7822954562059.3154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32595644008.580479</v>
      </c>
      <c r="L5122" s="444">
        <f t="shared" ca="1" si="202"/>
        <v>7855550206067.8955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7855550206067.8955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32731459191.94957</v>
      </c>
      <c r="L5123" s="444">
        <f t="shared" ca="1" si="202"/>
        <v>7888281665259.8447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7888281665259.8447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32867840271.916023</v>
      </c>
      <c r="L5124" s="444">
        <f t="shared" ca="1" si="202"/>
        <v>7921149505531.7607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7921149505531.7607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33004789606.382339</v>
      </c>
      <c r="L5125" s="444">
        <f t="shared" ca="1" si="202"/>
        <v>7954154295138.1436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7954154295138.1436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33142309563.075596</v>
      </c>
      <c r="L5126" s="444">
        <f t="shared" ca="1" si="202"/>
        <v>7987296604701.2188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7987296604701.2188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33280402519.588409</v>
      </c>
      <c r="L5127" s="444">
        <f t="shared" ca="1" si="202"/>
        <v>8020577007220.8076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8020577007220.8076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33419070863.420033</v>
      </c>
      <c r="L5128" s="444">
        <f t="shared" ca="1" si="202"/>
        <v>8053996078084.2275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8053996078084.2275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33558316992.01762</v>
      </c>
      <c r="L5129" s="444">
        <f t="shared" ca="1" si="202"/>
        <v>8087554395076.2451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8087554395076.2451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33698143312.817688</v>
      </c>
      <c r="L5130" s="444">
        <f t="shared" ca="1" si="202"/>
        <v>8121252538389.0625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8121252538389.0625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33838552243.287762</v>
      </c>
      <c r="L5131" s="444">
        <f t="shared" ca="1" si="202"/>
        <v>8155091090632.3506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8155091090632.3506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33979546210.968128</v>
      </c>
      <c r="L5132" s="444">
        <f t="shared" ca="1" si="202"/>
        <v>8189070636843.3184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8189070636843.3184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34121127653.513824</v>
      </c>
      <c r="L5133" s="444">
        <f t="shared" ca="1" si="202"/>
        <v>8223191764496.832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8223191764496.832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34263299018.736801</v>
      </c>
      <c r="L5134" s="444">
        <f t="shared" ca="1" si="202"/>
        <v>8257455063515.5684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8257455063515.5684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34406062764.648201</v>
      </c>
      <c r="L5135" s="444">
        <f t="shared" ca="1" si="202"/>
        <v>8291861126280.2168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8291861126280.2168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34549421359.5009</v>
      </c>
      <c r="L5136" s="444">
        <f t="shared" ca="1" si="202"/>
        <v>8326410547639.7178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8326410547639.7178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34693377281.832153</v>
      </c>
      <c r="L5137" s="444">
        <f t="shared" ca="1" si="202"/>
        <v>8361103924921.5498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8361103924921.5498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34837933020.506454</v>
      </c>
      <c r="L5138" s="444">
        <f t="shared" ca="1" si="202"/>
        <v>8395941857942.0566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8395941857942.0566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34983091074.758568</v>
      </c>
      <c r="L5139" s="444">
        <f t="shared" ca="1" si="202"/>
        <v>8430924949016.8154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8430924949016.8154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35128853954.236732</v>
      </c>
      <c r="L5140" s="444">
        <f t="shared" ca="1" si="202"/>
        <v>8466053802971.0518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8466053802971.0518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35275224179.046051</v>
      </c>
      <c r="L5141" s="444">
        <f t="shared" ca="1" si="202"/>
        <v>8501329027150.0977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8501329027150.0977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35422204279.792076</v>
      </c>
      <c r="L5142" s="444">
        <f t="shared" ca="1" si="202"/>
        <v>8536751231429.8896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8536751231429.8896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35569796797.624542</v>
      </c>
      <c r="L5143" s="444">
        <f t="shared" ca="1" si="202"/>
        <v>8572321028227.5146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8572321028227.5146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35718004284.281303</v>
      </c>
      <c r="L5144" s="444">
        <f t="shared" ca="1" si="202"/>
        <v>8608039032511.7959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8608039032511.7959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35866829302.132484</v>
      </c>
      <c r="L5145" s="444">
        <f t="shared" ca="1" si="202"/>
        <v>8643905861813.9287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8643905861813.9287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36016274424.224701</v>
      </c>
      <c r="L5146" s="444">
        <f t="shared" ca="1" si="202"/>
        <v>8679922136238.1533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8679922136238.1533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36166342234.325638</v>
      </c>
      <c r="L5147" s="444">
        <f t="shared" ca="1" si="202"/>
        <v>8716088478472.4785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8716088478472.4785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36317035326.968658</v>
      </c>
      <c r="L5148" s="444">
        <f t="shared" ca="1" si="202"/>
        <v>8752405513799.4473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8752405513799.4473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36468356307.497696</v>
      </c>
      <c r="L5149" s="444">
        <f t="shared" ca="1" si="202"/>
        <v>8788873870106.9453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8788873870106.9453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36620307792.112274</v>
      </c>
      <c r="L5150" s="444">
        <f t="shared" ca="1" si="202"/>
        <v>8825494177899.0566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8825494177899.0566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36772892407.912735</v>
      </c>
      <c r="L5151" s="444">
        <f t="shared" ca="1" si="202"/>
        <v>8862267070306.9688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8862267070306.9688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36926112792.945702</v>
      </c>
      <c r="L5152" s="444">
        <f t="shared" ca="1" si="202"/>
        <v>8899193183099.9141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8899193183099.9141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37079971596.249641</v>
      </c>
      <c r="L5153" s="444">
        <f t="shared" ca="1" si="202"/>
        <v>8936273154696.1641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8936273154696.1641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37234471477.900681</v>
      </c>
      <c r="L5154" s="444">
        <f t="shared" ca="1" si="202"/>
        <v>8973507626174.0645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8973507626174.0645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37389615109.058601</v>
      </c>
      <c r="L5155" s="444">
        <f t="shared" ca="1" si="202"/>
        <v>9010897241283.123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9010897241283.123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37545405172.013016</v>
      </c>
      <c r="L5156" s="444">
        <f t="shared" ca="1" si="202"/>
        <v>9048442646455.1367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9048442646455.1367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37701844360.229736</v>
      </c>
      <c r="L5157" s="444">
        <f t="shared" ca="1" si="202"/>
        <v>9086144490815.3672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9086144490815.3672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37858935378.397362</v>
      </c>
      <c r="L5158" s="444">
        <f t="shared" ca="1" si="202"/>
        <v>9124003426193.7637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9124003426193.7637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38016680942.474014</v>
      </c>
      <c r="L5159" s="444">
        <f t="shared" ca="1" si="202"/>
        <v>9162020107136.2383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9162020107136.2383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38175083779.734329</v>
      </c>
      <c r="L5160" s="444">
        <f t="shared" ca="1" si="202"/>
        <v>9200195190915.9727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9200195190915.9727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38334146628.816551</v>
      </c>
      <c r="L5161" s="444">
        <f t="shared" ca="1" si="202"/>
        <v>9238529337544.7891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9238529337544.7891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38493872239.769951</v>
      </c>
      <c r="L5162" s="444">
        <f t="shared" ca="1" si="202"/>
        <v>9277023209784.5586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9277023209784.5586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38654263374.102325</v>
      </c>
      <c r="L5163" s="444">
        <f t="shared" ca="1" si="202"/>
        <v>9315677473158.6602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9315677473158.6602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38815322804.827751</v>
      </c>
      <c r="L5164" s="444">
        <f t="shared" ca="1" si="202"/>
        <v>9354492795963.4883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9354492795963.4883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38977053316.514534</v>
      </c>
      <c r="L5165" s="444">
        <f t="shared" ca="1" si="202"/>
        <v>9393469849280.002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9393469849280.002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39139457705.333344</v>
      </c>
      <c r="L5166" s="444">
        <f t="shared" ca="1" si="202"/>
        <v>9432609306985.3359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9432609306985.3359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39302538779.105568</v>
      </c>
      <c r="L5167" s="444">
        <f t="shared" ca="1" si="202"/>
        <v>9471911845764.4414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9471911845764.4414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39466299357.351837</v>
      </c>
      <c r="L5168" s="444">
        <f t="shared" ca="1" si="202"/>
        <v>9511378145121.793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9511378145121.793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39630742271.340805</v>
      </c>
      <c r="L5169" s="444">
        <f t="shared" ca="1" si="202"/>
        <v>9551008887393.1328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9551008887393.1328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39795870364.138054</v>
      </c>
      <c r="L5170" s="444">
        <f t="shared" ca="1" si="202"/>
        <v>9590804757757.2715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9590804757757.2715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39961686490.655296</v>
      </c>
      <c r="L5171" s="444">
        <f t="shared" ca="1" si="202"/>
        <v>9630766444247.9277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9630766444247.9277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40128193517.699699</v>
      </c>
      <c r="L5172" s="444">
        <f t="shared" ca="1" si="202"/>
        <v>9670894637765.627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9670894637765.627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40295394324.023445</v>
      </c>
      <c r="L5173" s="444">
        <f t="shared" ca="1" si="202"/>
        <v>9711190032089.6504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9711190032089.6504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40463291800.373543</v>
      </c>
      <c r="L5174" s="444">
        <f t="shared" ca="1" si="202"/>
        <v>9751653323890.0234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9751653323890.0234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40631888849.541763</v>
      </c>
      <c r="L5175" s="444">
        <f t="shared" ca="1" si="202"/>
        <v>9792285212739.5645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9792285212739.5645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40801188386.414848</v>
      </c>
      <c r="L5176" s="444">
        <f t="shared" ca="1" si="202"/>
        <v>9833086401125.9785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9833086401125.9785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40971193338.02491</v>
      </c>
      <c r="L5177" s="444">
        <f t="shared" ca="1" si="202"/>
        <v>9874057594464.0039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9874057594464.0039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41141906643.600014</v>
      </c>
      <c r="L5178" s="444">
        <f t="shared" ca="1" si="202"/>
        <v>9915199501107.6035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9915199501107.6035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41313331254.615013</v>
      </c>
      <c r="L5179" s="444">
        <f t="shared" ca="1" si="202"/>
        <v>9956512832362.2188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9956512832362.2188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41485470134.842575</v>
      </c>
      <c r="L5180" s="444">
        <f t="shared" ca="1" si="202"/>
        <v>9997998302497.0605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9997998302497.0605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41658326260.404419</v>
      </c>
      <c r="L5181" s="444">
        <f t="shared" ca="1" si="202"/>
        <v>10039656628757.465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10039656628757.465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41831902619.822769</v>
      </c>
      <c r="L5182" s="444">
        <f t="shared" ca="1" si="202"/>
        <v>10081488531377.287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10081488531377.287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42006202214.072029</v>
      </c>
      <c r="L5183" s="444">
        <f t="shared" ca="1" si="202"/>
        <v>10123494733591.359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10123494733591.359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42181228056.630661</v>
      </c>
      <c r="L5184" s="444">
        <f t="shared" ca="1" si="202"/>
        <v>10165675961647.99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10165675961647.99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42356983173.533295</v>
      </c>
      <c r="L5185" s="444">
        <f t="shared" ca="1" si="202"/>
        <v>10208032944821.523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10208032944821.523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42533470603.423012</v>
      </c>
      <c r="L5186" s="444">
        <f t="shared" ca="1" si="202"/>
        <v>10250566415424.947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10250566415424.947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42710693397.603943</v>
      </c>
      <c r="L5187" s="444">
        <f t="shared" ca="1" si="202"/>
        <v>10293277108822.551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10293277108822.551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42888654620.093964</v>
      </c>
      <c r="L5188" s="444">
        <f t="shared" ca="1" si="202"/>
        <v>10336165763442.645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10336165763442.645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43067357347.677689</v>
      </c>
      <c r="L5189" s="444">
        <f t="shared" ca="1" si="202"/>
        <v>10379233120790.322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10379233120790.322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43246804669.959679</v>
      </c>
      <c r="L5190" s="444">
        <f t="shared" ca="1" si="202"/>
        <v>10422479925460.281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10422479925460.281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43426999689.417839</v>
      </c>
      <c r="L5191" s="444">
        <f t="shared" ca="1" si="202"/>
        <v>10465906925149.699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10465906925149.699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43607945521.457077</v>
      </c>
      <c r="L5192" s="444">
        <f t="shared" ca="1" si="202"/>
        <v>10509514870671.156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10509514870671.156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43789645294.46315</v>
      </c>
      <c r="L5193" s="444">
        <f t="shared" ca="1" si="202"/>
        <v>10553304515965.619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10553304515965.619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43972102149.856743</v>
      </c>
      <c r="L5194" s="444">
        <f t="shared" ca="1" si="202"/>
        <v>10597276618115.477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10597276618115.477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44155319242.14782</v>
      </c>
      <c r="L5195" s="444">
        <f t="shared" ca="1" si="202"/>
        <v>10641431937357.625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10641431937357.625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44339299738.990105</v>
      </c>
      <c r="L5196" s="444">
        <f t="shared" ca="1" si="202"/>
        <v>10685771237096.615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10685771237096.615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44524046821.235893</v>
      </c>
      <c r="L5197" s="444">
        <f t="shared" ca="1" si="202"/>
        <v>10730295283917.852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10730295283917.852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44709563682.991051</v>
      </c>
      <c r="L5198" s="444">
        <f t="shared" ca="1" si="202"/>
        <v>10775004847600.842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10775004847600.842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44895853531.670174</v>
      </c>
      <c r="L5199" s="444">
        <f t="shared" ca="1" si="202"/>
        <v>10819900701132.512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10819900701132.512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45082919588.052132</v>
      </c>
      <c r="L5200" s="444">
        <f t="shared" ca="1" si="202"/>
        <v>10864983620720.564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10864983620720.564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45270765086.335686</v>
      </c>
      <c r="L5201" s="444">
        <f t="shared" ca="1" si="202"/>
        <v>10910254385806.9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10910254385806.9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45459393274.195419</v>
      </c>
      <c r="L5202" s="444">
        <f t="shared" ca="1" si="202"/>
        <v>10955713779081.096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10955713779081.096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45648807412.837898</v>
      </c>
      <c r="L5203" s="444">
        <f t="shared" ca="1" si="202"/>
        <v>11001362586493.934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11001362586493.934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45839010777.05806</v>
      </c>
      <c r="L5204" s="444">
        <f t="shared" ca="1" si="202"/>
        <v>11047201597270.992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11047201597270.992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46030006655.295799</v>
      </c>
      <c r="L5205" s="444">
        <f t="shared" ca="1" si="202"/>
        <v>11093231603926.287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11093231603926.287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46221798349.692863</v>
      </c>
      <c r="L5206" s="444">
        <f t="shared" ca="1" si="202"/>
        <v>11139453402275.98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11139453402275.98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46414389176.149918</v>
      </c>
      <c r="L5207" s="444">
        <f t="shared" ca="1" si="202"/>
        <v>11185867791452.131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11185867791452.131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46607782464.383881</v>
      </c>
      <c r="L5208" s="444">
        <f t="shared" ca="1" si="202"/>
        <v>11232475573916.516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11232475573916.516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46801981557.985481</v>
      </c>
      <c r="L5209" s="444">
        <f t="shared" ca="1" si="202"/>
        <v>11279277555474.502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11279277555474.502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46996989814.477089</v>
      </c>
      <c r="L5210" s="444">
        <f t="shared" ca="1" si="202"/>
        <v>11326274545288.979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11326274545288.979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47192810605.370743</v>
      </c>
      <c r="L5211" s="444">
        <f t="shared" ca="1" si="202"/>
        <v>11373467355894.35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11373467355894.35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47389447316.226456</v>
      </c>
      <c r="L5212" s="444">
        <f t="shared" ca="1" si="202"/>
        <v>11420856803210.576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11420856803210.576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47586903346.710732</v>
      </c>
      <c r="L5213" s="444">
        <f t="shared" ca="1" si="202"/>
        <v>11468443706557.287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11468443706557.287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47785182110.655365</v>
      </c>
      <c r="L5214" s="444">
        <f t="shared" ca="1" si="202"/>
        <v>11516228888667.943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11516228888667.943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47984287036.116432</v>
      </c>
      <c r="L5215" s="444">
        <f t="shared" ca="1" si="202"/>
        <v>11564213175704.061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11564213175704.061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48184221565.433586</v>
      </c>
      <c r="L5216" s="444">
        <f t="shared" ca="1" si="202"/>
        <v>11612397397269.494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11612397397269.494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48384989155.289558</v>
      </c>
      <c r="L5217" s="444">
        <f t="shared" ca="1" si="202"/>
        <v>11660782386424.783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11660782386424.783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48586593276.769928</v>
      </c>
      <c r="L5218" s="444">
        <f t="shared" ca="1" si="202"/>
        <v>11709368979701.553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11709368979701.553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48789037415.423134</v>
      </c>
      <c r="L5219" s="444">
        <f t="shared" ca="1" si="202"/>
        <v>11758158017116.977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11758158017116.977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48992325071.320732</v>
      </c>
      <c r="L5220" s="444">
        <f t="shared" ca="1" si="202"/>
        <v>11807150342188.297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11807150342188.297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49196459759.117905</v>
      </c>
      <c r="L5221" s="444">
        <f t="shared" ca="1" si="202"/>
        <v>11856346801947.414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11856346801947.414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49401445008.114227</v>
      </c>
      <c r="L5222" s="444">
        <f t="shared" ca="1" si="202"/>
        <v>11905748246955.527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11905748246955.527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49607284362.314697</v>
      </c>
      <c r="L5223" s="444">
        <f t="shared" ca="1" si="202"/>
        <v>11955355531317.842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11955355531317.842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49813981380.491005</v>
      </c>
      <c r="L5224" s="444">
        <f t="shared" ca="1" si="202"/>
        <v>12005169512698.332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12005169512698.332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50021539636.24305</v>
      </c>
      <c r="L5225" s="444">
        <f t="shared" ca="1" si="202"/>
        <v>12055191052334.574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12055191052334.574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50229962718.060722</v>
      </c>
      <c r="L5226" s="444">
        <f t="shared" ca="1" si="202"/>
        <v>12105421015052.635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12105421015052.635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50439254229.385979</v>
      </c>
      <c r="L5227" s="444">
        <f t="shared" ca="1" si="202"/>
        <v>12155860269282.021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12155860269282.021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50649417788.675087</v>
      </c>
      <c r="L5228" s="444">
        <f t="shared" ca="1" si="202"/>
        <v>12206509687070.697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12206509687070.697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50860457029.461235</v>
      </c>
      <c r="L5229" s="444">
        <f t="shared" ca="1" si="202"/>
        <v>12257370144100.158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12257370144100.158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51072375600.417328</v>
      </c>
      <c r="L5230" s="444">
        <f t="shared" ca="1" si="202"/>
        <v>12308442519700.576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12308442519700.576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51285177165.419067</v>
      </c>
      <c r="L5231" s="444">
        <f t="shared" ca="1" si="202"/>
        <v>12359727696865.996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12359727696865.996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51498865403.608315</v>
      </c>
      <c r="L5232" s="444">
        <f t="shared" ca="1" si="202"/>
        <v>12411226562269.604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12411226562269.604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51713444009.45668</v>
      </c>
      <c r="L5233" s="444">
        <f t="shared" ca="1" si="202"/>
        <v>12462940006279.061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12462940006279.061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51928916692.829422</v>
      </c>
      <c r="L5234" s="444">
        <f t="shared" ca="1" si="202"/>
        <v>12514868922971.891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12514868922971.891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52145287179.049545</v>
      </c>
      <c r="L5235" s="444">
        <f t="shared" ca="1" si="202"/>
        <v>12567014210150.939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12567014210150.939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52362559208.96225</v>
      </c>
      <c r="L5236" s="444">
        <f t="shared" ca="1" si="202"/>
        <v>12619376769359.902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12619376769359.902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52580736538.999596</v>
      </c>
      <c r="L5237" s="444">
        <f t="shared" ca="1" si="202"/>
        <v>12671957505898.902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12671957505898.902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52799822941.245422</v>
      </c>
      <c r="L5238" s="444">
        <f t="shared" ca="1" si="202"/>
        <v>12724757328840.148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12724757328840.148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53019822203.500618</v>
      </c>
      <c r="L5239" s="444">
        <f t="shared" ca="1" si="202"/>
        <v>12777777151043.648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12777777151043.648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53240738129.348534</v>
      </c>
      <c r="L5240" s="444">
        <f t="shared" ca="1" si="202"/>
        <v>12831017889172.996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12831017889172.996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53462574538.220818</v>
      </c>
      <c r="L5241" s="444">
        <f t="shared" ca="1" si="202"/>
        <v>12884480463711.217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12884480463711.217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53685335265.463402</v>
      </c>
      <c r="L5242" s="444">
        <f t="shared" ca="1" si="202"/>
        <v>12938165798976.68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12938165798976.68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53909024162.402832</v>
      </c>
      <c r="L5243" s="444">
        <f t="shared" ca="1" si="202"/>
        <v>12992074823139.082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12992074823139.082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54133645096.412842</v>
      </c>
      <c r="L5244" s="444">
        <f t="shared" ca="1" si="202"/>
        <v>13046208468235.494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13046208468235.494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54359201950.981224</v>
      </c>
      <c r="L5245" s="444">
        <f t="shared" ca="1" si="202"/>
        <v>13100567670186.475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13100567670186.475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54585698625.776978</v>
      </c>
      <c r="L5246" s="444">
        <f t="shared" ca="1" si="202"/>
        <v>13155153368812.252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13155153368812.252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54813139036.717712</v>
      </c>
      <c r="L5247" s="444">
        <f t="shared" ca="1" si="202"/>
        <v>13209966507848.969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13209966507848.969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55041527116.037369</v>
      </c>
      <c r="L5248" s="444">
        <f t="shared" ca="1" si="202"/>
        <v>13265008034965.006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13265008034965.006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55270866812.354187</v>
      </c>
      <c r="L5249" s="444">
        <f t="shared" ca="1" si="202"/>
        <v>13320278901777.359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13320278901777.359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55501162090.738998</v>
      </c>
      <c r="L5250" s="444">
        <f t="shared" ca="1" si="202"/>
        <v>13375780063868.098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13375780063868.098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55732416932.783737</v>
      </c>
      <c r="L5251" s="444">
        <f t="shared" ca="1" si="202"/>
        <v>13431512480800.881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13431512480800.881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55964635336.670334</v>
      </c>
      <c r="L5252" s="444">
        <f t="shared" ca="1" si="202"/>
        <v>13487477116137.551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13487477116137.551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56197821317.239792</v>
      </c>
      <c r="L5253" s="444">
        <f t="shared" ca="1" si="202"/>
        <v>13543674937454.791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13543674937454.791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56431978906.06163</v>
      </c>
      <c r="L5254" s="444">
        <f t="shared" ca="1" si="202"/>
        <v>13600106916360.854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13600106916360.854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56667112151.503555</v>
      </c>
      <c r="L5255" s="444">
        <f t="shared" ca="1" si="202"/>
        <v>13656774028512.357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13656774028512.357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56903225118.801491</v>
      </c>
      <c r="L5256" s="444">
        <f t="shared" ca="1" si="202"/>
        <v>13713677253631.158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13713677253631.158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57140321890.129822</v>
      </c>
      <c r="L5257" s="444">
        <f t="shared" ca="1" si="202"/>
        <v>13770817575521.287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13770817575521.287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57378406564.672028</v>
      </c>
      <c r="L5258" s="444">
        <f t="shared" ca="1" si="202"/>
        <v>13828195982085.959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13828195982085.959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57617483258.691498</v>
      </c>
      <c r="L5259" s="444">
        <f t="shared" ca="1" si="202"/>
        <v>13885813465344.65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13885813465344.65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57857556105.602707</v>
      </c>
      <c r="L5260" s="444">
        <f t="shared" ca="1" si="202"/>
        <v>13943671021450.254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13943671021450.254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58098629256.042725</v>
      </c>
      <c r="L5261" s="444">
        <f t="shared" ca="1" si="202"/>
        <v>14001769650706.297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14001769650706.297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58340706877.942902</v>
      </c>
      <c r="L5262" s="444">
        <f t="shared" ca="1" si="202"/>
        <v>14060110357584.24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14060110357584.24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58583793156.601006</v>
      </c>
      <c r="L5263" s="444">
        <f t="shared" ca="1" si="202"/>
        <v>14118694150740.842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14118694150740.842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58827892294.753517</v>
      </c>
      <c r="L5264" s="444">
        <f t="shared" ca="1" si="202"/>
        <v>14177522043035.596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14177522043035.596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59073008512.648308</v>
      </c>
      <c r="L5265" s="444">
        <f t="shared" ca="1" si="202"/>
        <v>14236595051548.244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14236595051548.244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59319146048.117691</v>
      </c>
      <c r="L5266" s="444">
        <f t="shared" ca="1" si="202"/>
        <v>14295914197596.361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14295914197596.361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59566309156.651512</v>
      </c>
      <c r="L5267" s="444">
        <f t="shared" ca="1" si="202"/>
        <v>14355480506753.014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14355480506753.014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59814502111.470879</v>
      </c>
      <c r="L5268" s="444">
        <f t="shared" ca="1" si="202"/>
        <v>14415295008864.484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14415295008864.484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60063729203.60202</v>
      </c>
      <c r="L5269" s="444">
        <f t="shared" ca="1" si="202"/>
        <v>14475358738068.086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14475358738068.086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60313994741.950356</v>
      </c>
      <c r="L5270" s="444">
        <f t="shared" ca="1" si="202"/>
        <v>14535672732810.037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14535672732810.037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60565303053.375145</v>
      </c>
      <c r="L5271" s="444">
        <f t="shared" ca="1" si="202"/>
        <v>14596238035863.412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14596238035863.412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60817658482.764214</v>
      </c>
      <c r="L5272" s="444">
        <f t="shared" ca="1" si="202"/>
        <v>14657055694346.176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14657055694346.176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61071065393.10907</v>
      </c>
      <c r="L5273" s="444">
        <f t="shared" ca="1" si="202"/>
        <v>14718126759739.285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14718126759739.285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61325528165.580353</v>
      </c>
      <c r="L5274" s="444">
        <f t="shared" ca="1" si="202"/>
        <v>14779452287904.865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14779452287904.865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61581051199.603607</v>
      </c>
      <c r="L5275" s="444">
        <f t="shared" ca="1" si="202"/>
        <v>14841033339104.469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14841033339104.469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61837638912.935287</v>
      </c>
      <c r="L5276" s="444">
        <f t="shared" ca="1" si="202"/>
        <v>14902870978017.404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14902870978017.404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62095295741.739182</v>
      </c>
      <c r="L5277" s="444">
        <f t="shared" ca="1" si="202"/>
        <v>14964966273759.143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14964966273759.143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62354026140.663094</v>
      </c>
      <c r="L5278" s="444">
        <f t="shared" ca="1" si="202"/>
        <v>15027320299899.807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15027320299899.807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62613834582.915863</v>
      </c>
      <c r="L5279" s="444">
        <f t="shared" ca="1" si="202"/>
        <v>15089934134482.723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15089934134482.723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62874725560.344673</v>
      </c>
      <c r="L5280" s="444">
        <f t="shared" ca="1" si="202"/>
        <v>15152808860043.066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15152808860043.066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63136703583.512779</v>
      </c>
      <c r="L5281" s="444">
        <f t="shared" ca="1" si="202"/>
        <v>15215945563626.58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15215945563626.58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63399773181.777428</v>
      </c>
      <c r="L5282" s="444">
        <f t="shared" ca="1" si="202"/>
        <v>15279345336808.357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15279345336808.357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63663938903.368156</v>
      </c>
      <c r="L5283" s="444">
        <f t="shared" ca="1" si="202"/>
        <v>15343009275711.725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15343009275711.725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63929205315.465515</v>
      </c>
      <c r="L5284" s="444">
        <f t="shared" ca="1" si="202"/>
        <v>15406938481027.189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15406938481027.189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64195577004.279953</v>
      </c>
      <c r="L5285" s="444">
        <f t="shared" ca="1" si="202"/>
        <v>15471134058031.469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15471134058031.469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64463058575.131119</v>
      </c>
      <c r="L5286" s="444">
        <f t="shared" ca="1" si="202"/>
        <v>15535597116606.6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15535597116606.6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64731654652.527496</v>
      </c>
      <c r="L5287" s="444">
        <f t="shared" ca="1" si="202"/>
        <v>15600328771259.127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15600328771259.127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65001369880.246368</v>
      </c>
      <c r="L5288" s="444">
        <f t="shared" ca="1" si="202"/>
        <v>15665330141139.373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15665330141139.373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65272208921.414055</v>
      </c>
      <c r="L5289" s="444">
        <f t="shared" ca="1" si="202"/>
        <v>15730602350060.787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15730602350060.787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65544176458.586609</v>
      </c>
      <c r="L5290" s="444">
        <f t="shared" ca="1" si="202"/>
        <v>15796146526519.373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15796146526519.373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65817277193.830727</v>
      </c>
      <c r="L5291" s="444">
        <f t="shared" ca="1" si="202"/>
        <v>15861963803713.203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15861963803713.203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66091515848.805016</v>
      </c>
      <c r="L5292" s="444">
        <f t="shared" ca="1" si="202"/>
        <v>15928055319562.008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15928055319562.008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66366897164.841698</v>
      </c>
      <c r="L5293" s="444">
        <f t="shared" ca="1" si="202"/>
        <v>15994422216726.85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15994422216726.85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66643425903.028549</v>
      </c>
      <c r="L5294" s="444">
        <f t="shared" ca="1" si="202"/>
        <v>16061065642629.879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16061065642629.879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66921106844.291161</v>
      </c>
      <c r="L5295" s="444">
        <f t="shared" ca="1" si="202"/>
        <v>16127986749474.17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16127986749474.17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67199944789.475708</v>
      </c>
      <c r="L5296" s="444">
        <f t="shared" ca="1" si="202"/>
        <v>16195186694263.646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16195186694263.646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67479944559.431862</v>
      </c>
      <c r="L5297" s="444">
        <f t="shared" ca="1" si="202"/>
        <v>16262666638823.078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16262666638823.078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67761110995.096161</v>
      </c>
      <c r="L5298" s="444">
        <f t="shared" ca="1" si="202"/>
        <v>16330427749818.174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16330427749818.174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68043448957.575722</v>
      </c>
      <c r="L5299" s="444">
        <f t="shared" ca="1" si="202"/>
        <v>16398471198775.75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16398471198775.75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68326963328.232285</v>
      </c>
      <c r="L5300" s="444">
        <f t="shared" ca="1" si="202"/>
        <v>16466798162103.982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16466798162103.982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68611659008.766594</v>
      </c>
      <c r="L5301" s="444">
        <f t="shared" ca="1" si="202"/>
        <v>16535409821112.748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16535409821112.748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68897540921.303101</v>
      </c>
      <c r="L5302" s="444">
        <f t="shared" ca="1" si="202"/>
        <v>16604307362034.051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16604307362034.051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69184614008.475204</v>
      </c>
      <c r="L5303" s="444">
        <f t="shared" ca="1" si="202"/>
        <v>16673491976042.525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16673491976042.525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69472883233.510529</v>
      </c>
      <c r="L5304" s="444">
        <f t="shared" ca="1" si="202"/>
        <v>16742964859276.035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16742964859276.035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69762353580.316818</v>
      </c>
      <c r="L5305" s="444">
        <f t="shared" ca="1" si="202"/>
        <v>16812727212856.352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16812727212856.352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70053030053.56813</v>
      </c>
      <c r="L5306" s="444">
        <f t="shared" ca="1" si="202"/>
        <v>16882780242909.92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16882780242909.92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70344917678.791336</v>
      </c>
      <c r="L5307" s="444">
        <f t="shared" ca="1" si="202"/>
        <v>16953125160588.711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16953125160588.711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70638021502.452957</v>
      </c>
      <c r="L5308" s="444">
        <f t="shared" ca="1" si="202"/>
        <v>17023763182091.164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17023763182091.164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70932346592.046509</v>
      </c>
      <c r="L5309" s="444">
        <f t="shared" ca="1" si="202"/>
        <v>17094695528683.211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17094695528683.211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71227898036.180054</v>
      </c>
      <c r="L5310" s="444">
        <f t="shared" ca="1" si="202"/>
        <v>17165923426719.391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17165923426719.391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71524680944.664124</v>
      </c>
      <c r="L5311" s="444">
        <f t="shared" ca="1" si="202"/>
        <v>17237448107664.055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17237448107664.055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71822700448.60022</v>
      </c>
      <c r="L5312" s="444">
        <f t="shared" ca="1" si="202"/>
        <v>17309270808112.654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17309270808112.654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72121961700.469391</v>
      </c>
      <c r="L5313" s="444">
        <f t="shared" ca="1" si="202"/>
        <v>17381392769813.123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17381392769813.123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72422469874.221344</v>
      </c>
      <c r="L5314" s="444">
        <f t="shared" ca="1" si="202"/>
        <v>17453815239687.344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17453815239687.344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72724230165.363937</v>
      </c>
      <c r="L5315" s="444">
        <f t="shared" ca="1" si="202"/>
        <v>17526539469852.707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17526539469852.707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73027247791.052948</v>
      </c>
      <c r="L5316" s="444">
        <f t="shared" ca="1" si="202"/>
        <v>17599566717643.762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17599566717643.762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73331527990.182343</v>
      </c>
      <c r="L5317" s="444">
        <f t="shared" ca="1" si="202"/>
        <v>17672898245633.945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17672898245633.945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73637076023.474777</v>
      </c>
      <c r="L5318" s="444">
        <f t="shared" ca="1" si="202"/>
        <v>17746535321657.422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17746535321657.422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73943897173.572586</v>
      </c>
      <c r="L5319" s="444">
        <f t="shared" ca="1" si="202"/>
        <v>17820479218830.996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17820479218830.996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74251996745.12915</v>
      </c>
      <c r="L5320" s="444">
        <f t="shared" ca="1" si="202"/>
        <v>17894731215576.125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17894731215576.125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74561380064.900513</v>
      </c>
      <c r="L5321" s="444">
        <f t="shared" ca="1" si="202"/>
        <v>17969292595641.027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17969292595641.027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74872052481.837616</v>
      </c>
      <c r="L5322" s="444">
        <f t="shared" ca="1" si="202"/>
        <v>18044164648122.863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18044164648122.863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75184019367.178589</v>
      </c>
      <c r="L5323" s="444">
        <f t="shared" ca="1" si="202"/>
        <v>18119348667490.043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18119348667490.043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75497286114.54184</v>
      </c>
      <c r="L5324" s="444">
        <f t="shared" ca="1" si="202"/>
        <v>18194845953604.586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18194845953604.586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75811858140.019104</v>
      </c>
      <c r="L5325" s="444">
        <f t="shared" ca="1" si="202"/>
        <v>18270657811744.605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18270657811744.605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76127740882.269196</v>
      </c>
      <c r="L5326" s="444">
        <f t="shared" ca="1" si="202"/>
        <v>18346785552626.875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18346785552626.875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76444939802.611984</v>
      </c>
      <c r="L5327" s="444">
        <f t="shared" ca="1" si="202"/>
        <v>18423230492429.488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18423230492429.488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76763460385.122864</v>
      </c>
      <c r="L5328" s="444">
        <f t="shared" ca="1" si="202"/>
        <v>18499993952814.609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18499993952814.609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77083308136.727539</v>
      </c>
      <c r="L5329" s="444">
        <f t="shared" ca="1" si="202"/>
        <v>18577077260951.336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18577077260951.336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77404488587.297226</v>
      </c>
      <c r="L5330" s="444">
        <f t="shared" ca="1" si="202"/>
        <v>18654481749538.633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18654481749538.633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77727007289.744308</v>
      </c>
      <c r="L5331" s="444">
        <f t="shared" ca="1" si="202"/>
        <v>18732208756828.379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18732208756828.379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78050869820.11824</v>
      </c>
      <c r="L5332" s="444">
        <f t="shared" ca="1" si="202"/>
        <v>18810259626648.496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18810259626648.496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78376081777.702072</v>
      </c>
      <c r="L5333" s="444">
        <f t="shared" ca="1" si="202"/>
        <v>18888635708426.199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18888635708426.199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78702648785.109161</v>
      </c>
      <c r="L5334" s="444">
        <f t="shared" ca="1" si="202"/>
        <v>18967338357211.309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18967338357211.309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79030576488.380447</v>
      </c>
      <c r="L5335" s="444">
        <f t="shared" ca="1" si="202"/>
        <v>19046368933699.688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19046368933699.688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79359870557.082031</v>
      </c>
      <c r="L5336" s="444">
        <f t="shared" ca="1" si="202"/>
        <v>19125728804256.77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19125728804256.77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79690536684.403198</v>
      </c>
      <c r="L5337" s="444">
        <f t="shared" ca="1" si="202"/>
        <v>19205419340941.172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19205419340941.172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80022580587.254883</v>
      </c>
      <c r="L5338" s="444">
        <f t="shared" ca="1" si="202"/>
        <v>19285441921528.426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19285441921528.426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80356008006.368439</v>
      </c>
      <c r="L5339" s="444">
        <f t="shared" ca="1" si="202"/>
        <v>19365797929534.793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19365797929534.793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80690824706.394974</v>
      </c>
      <c r="L5340" s="444">
        <f t="shared" ca="1" si="202"/>
        <v>19446488754241.188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19446488754241.188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81027036476.004944</v>
      </c>
      <c r="L5341" s="444">
        <f t="shared" ca="1" si="202"/>
        <v>19527515790717.191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19527515790717.191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81364649127.988297</v>
      </c>
      <c r="L5342" s="444">
        <f t="shared" ca="1" si="202"/>
        <v>19608880439845.18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19608880439845.18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81703668499.354919</v>
      </c>
      <c r="L5343" s="444">
        <f t="shared" ca="1" si="202"/>
        <v>19690584108344.535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19690584108344.535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82044100451.435562</v>
      </c>
      <c r="L5344" s="444">
        <f t="shared" ca="1" si="202"/>
        <v>19772628208795.973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19772628208795.973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82385950869.983215</v>
      </c>
      <c r="L5345" s="444">
        <f t="shared" ca="1" si="202"/>
        <v>19855014159665.957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19855014159665.957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82729225665.274826</v>
      </c>
      <c r="L5346" s="444">
        <f t="shared" ca="1" si="202"/>
        <v>19937743385331.23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19937743385331.23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83073930772.213455</v>
      </c>
      <c r="L5347" s="444">
        <f t="shared" ca="1" si="202"/>
        <v>20020817316103.445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20020817316103.445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83420072150.431015</v>
      </c>
      <c r="L5348" s="444">
        <f t="shared" ca="1" si="202"/>
        <v>20104237388253.875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20104237388253.875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83767655784.391144</v>
      </c>
      <c r="L5349" s="444">
        <f t="shared" ca="1" si="202"/>
        <v>20188005044038.266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20188005044038.266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84116687683.492767</v>
      </c>
      <c r="L5350" s="444">
        <f t="shared" ca="1" si="202"/>
        <v>20272121731721.758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20272121731721.758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84467173882.173996</v>
      </c>
      <c r="L5351" s="444">
        <f t="shared" ca="1" si="202"/>
        <v>20356588905603.934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20356588905603.934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84819120440.016388</v>
      </c>
      <c r="L5352" s="444">
        <f t="shared" ca="1" si="202"/>
        <v>20441408026043.949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20441408026043.949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85172533441.849792</v>
      </c>
      <c r="L5353" s="444">
        <f t="shared" ca="1" si="202"/>
        <v>20526580559485.801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20526580559485.801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85527418997.857498</v>
      </c>
      <c r="L5354" s="444">
        <f t="shared" ca="1" si="202"/>
        <v>20612107978483.66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20612107978483.66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85883783243.681915</v>
      </c>
      <c r="L5355" s="444">
        <f t="shared" ca="1" si="202"/>
        <v>20697991761727.344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20697991761727.344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86241632340.530594</v>
      </c>
      <c r="L5356" s="444">
        <f t="shared" ca="1" si="202"/>
        <v>20784233394067.875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20784233394067.875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86600972475.282806</v>
      </c>
      <c r="L5357" s="444">
        <f t="shared" ca="1" si="202"/>
        <v>20870834366543.156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20870834366543.156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86961809860.596481</v>
      </c>
      <c r="L5358" s="444">
        <f t="shared" ca="1" si="202"/>
        <v>20957796176403.754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20957796176403.754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87324150735.01564</v>
      </c>
      <c r="L5359" s="444">
        <f t="shared" ca="1" si="202"/>
        <v>21045120327138.77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21045120327138.77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87688001363.078201</v>
      </c>
      <c r="L5360" s="444">
        <f t="shared" ca="1" si="202"/>
        <v>21132808328501.848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21132808328501.848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88053368035.424362</v>
      </c>
      <c r="L5361" s="444">
        <f t="shared" ca="1" si="202"/>
        <v>21220861696537.273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21220861696537.273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88420257068.905304</v>
      </c>
      <c r="L5362" s="444">
        <f t="shared" ca="1" si="202"/>
        <v>21309281953606.18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21309281953606.18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88788674806.692413</v>
      </c>
      <c r="L5363" s="444">
        <f t="shared" ref="L5363:L5617" ca="1" si="207">I5363-J5363+K5363</f>
        <v>21398070628412.871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21398070628412.871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89158627618.386963</v>
      </c>
      <c r="L5364" s="444">
        <f t="shared" ca="1" si="207"/>
        <v>21487229256031.258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21487229256031.258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89530121900.130234</v>
      </c>
      <c r="L5365" s="444">
        <f t="shared" ca="1" si="207"/>
        <v>21576759377931.387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21576759377931.387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89903164074.714111</v>
      </c>
      <c r="L5366" s="444">
        <f t="shared" ca="1" si="207"/>
        <v>21666662542006.102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21666662542006.102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90277760591.692093</v>
      </c>
      <c r="L5367" s="444">
        <f t="shared" ca="1" si="207"/>
        <v>21756940302597.793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21756940302597.793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90653917927.490799</v>
      </c>
      <c r="L5368" s="444">
        <f t="shared" ca="1" si="207"/>
        <v>21847594220525.285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21847594220525.285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91031642585.522018</v>
      </c>
      <c r="L5369" s="444">
        <f t="shared" ca="1" si="207"/>
        <v>21938625863110.809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21938625863110.809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91410941096.295029</v>
      </c>
      <c r="L5370" s="444">
        <f t="shared" ca="1" si="207"/>
        <v>22030036804207.105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22030036804207.105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91791820017.529602</v>
      </c>
      <c r="L5371" s="444">
        <f t="shared" ca="1" si="207"/>
        <v>22121828624224.637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22121828624224.637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92174285934.269318</v>
      </c>
      <c r="L5372" s="444">
        <f t="shared" ca="1" si="207"/>
        <v>22214002910158.906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22214002910158.906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92558345458.995438</v>
      </c>
      <c r="L5373" s="444">
        <f t="shared" ca="1" si="207"/>
        <v>22306561255617.902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22306561255617.902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92944005231.741257</v>
      </c>
      <c r="L5374" s="444">
        <f t="shared" ca="1" si="207"/>
        <v>22399505260849.645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22399505260849.645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93331271920.206848</v>
      </c>
      <c r="L5375" s="444">
        <f t="shared" ca="1" si="207"/>
        <v>22492836532769.852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22492836532769.852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93720152219.874374</v>
      </c>
      <c r="L5376" s="444">
        <f t="shared" ca="1" si="207"/>
        <v>22586556684989.727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22586556684989.727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94110652854.123856</v>
      </c>
      <c r="L5377" s="444">
        <f t="shared" ca="1" si="207"/>
        <v>22680667337843.852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22680667337843.852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94502780574.34938</v>
      </c>
      <c r="L5378" s="444">
        <f t="shared" ca="1" si="207"/>
        <v>22775170118418.199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22775170118418.199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94896542160.075836</v>
      </c>
      <c r="L5379" s="444">
        <f t="shared" ca="1" si="207"/>
        <v>22870066660578.273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22870066660578.273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95291944419.076141</v>
      </c>
      <c r="L5380" s="444">
        <f t="shared" ca="1" si="207"/>
        <v>22965358604997.348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22965358604997.348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95688994187.488953</v>
      </c>
      <c r="L5381" s="444">
        <f t="shared" ca="1" si="207"/>
        <v>23061047599184.836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23061047599184.836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96087698329.936813</v>
      </c>
      <c r="L5382" s="444">
        <f t="shared" ca="1" si="207"/>
        <v>23157135297514.773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23157135297514.773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96488063739.644882</v>
      </c>
      <c r="L5383" s="444">
        <f t="shared" ca="1" si="207"/>
        <v>23253623361254.418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23253623361254.418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96890097338.560074</v>
      </c>
      <c r="L5384" s="444">
        <f t="shared" ca="1" si="207"/>
        <v>23350513458592.977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23350513458592.977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97293806077.470734</v>
      </c>
      <c r="L5385" s="444">
        <f t="shared" ca="1" si="207"/>
        <v>23447807264670.449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23447807264670.449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97699196936.126877</v>
      </c>
      <c r="L5386" s="444">
        <f t="shared" ca="1" si="207"/>
        <v>23545506461606.574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23545506461606.574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98106276923.360718</v>
      </c>
      <c r="L5387" s="444">
        <f t="shared" ca="1" si="207"/>
        <v>23643612738529.934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23643612738529.934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98515053077.208054</v>
      </c>
      <c r="L5388" s="444">
        <f t="shared" ca="1" si="207"/>
        <v>23742127791607.141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23742127791607.141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98925532465.029755</v>
      </c>
      <c r="L5389" s="444">
        <f t="shared" ca="1" si="207"/>
        <v>23841053324072.172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23841053324072.172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99337722183.634048</v>
      </c>
      <c r="L5390" s="444">
        <f t="shared" ca="1" si="207"/>
        <v>23940391046255.805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23940391046255.805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99751629359.399185</v>
      </c>
      <c r="L5391" s="444">
        <f t="shared" ca="1" si="207"/>
        <v>24040142675615.203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24040142675615.203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100167261148.39668</v>
      </c>
      <c r="L5392" s="444">
        <f t="shared" ca="1" si="207"/>
        <v>24140309936763.602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24140309936763.602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100584624736.515</v>
      </c>
      <c r="L5393" s="444">
        <f t="shared" ca="1" si="207"/>
        <v>24240894561500.117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24240894561500.117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101003727339.58382</v>
      </c>
      <c r="L5394" s="444">
        <f t="shared" ca="1" si="207"/>
        <v>24341898288839.699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24341898288839.699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101424576203.49875</v>
      </c>
      <c r="L5395" s="444">
        <f t="shared" ca="1" si="207"/>
        <v>24443322865043.199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24443322865043.199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101847178604.34666</v>
      </c>
      <c r="L5396" s="444">
        <f t="shared" ca="1" si="207"/>
        <v>24545170043647.547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24545170043647.547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102271541848.53145</v>
      </c>
      <c r="L5397" s="444">
        <f t="shared" ca="1" si="207"/>
        <v>24647441585496.078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24647441585496.078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102697673272.90033</v>
      </c>
      <c r="L5398" s="444">
        <f t="shared" ca="1" si="207"/>
        <v>24750139258768.977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24750139258768.977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103125580244.87073</v>
      </c>
      <c r="L5399" s="444">
        <f t="shared" ca="1" si="207"/>
        <v>24853264839013.848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24853264839013.848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103555270162.55769</v>
      </c>
      <c r="L5400" s="444">
        <f t="shared" ca="1" si="207"/>
        <v>24956820109176.406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24956820109176.406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103986750454.90169</v>
      </c>
      <c r="L5401" s="444">
        <f t="shared" ca="1" si="207"/>
        <v>25060806859631.309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25060806859631.309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104420028581.79712</v>
      </c>
      <c r="L5402" s="444">
        <f t="shared" ca="1" si="207"/>
        <v>25165226888213.105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25165226888213.105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104855112034.22127</v>
      </c>
      <c r="L5403" s="444">
        <f t="shared" ca="1" si="207"/>
        <v>25270082000247.328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25270082000247.328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105292008334.36386</v>
      </c>
      <c r="L5404" s="444">
        <f t="shared" ca="1" si="207"/>
        <v>25375374008581.691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25375374008581.691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105730725035.75705</v>
      </c>
      <c r="L5405" s="444">
        <f t="shared" ca="1" si="207"/>
        <v>25481104733617.449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25481104733617.449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106171269723.40604</v>
      </c>
      <c r="L5406" s="444">
        <f t="shared" ca="1" si="207"/>
        <v>25587276003340.855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25587276003340.855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106613650013.92023</v>
      </c>
      <c r="L5407" s="444">
        <f t="shared" ca="1" si="207"/>
        <v>25693889653354.777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25693889653354.777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107057873555.6449</v>
      </c>
      <c r="L5408" s="444">
        <f t="shared" ca="1" si="207"/>
        <v>25800947526910.422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25800947526910.422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107503948028.79343</v>
      </c>
      <c r="L5409" s="444">
        <f t="shared" ca="1" si="207"/>
        <v>25908451474939.215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25908451474939.215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107951881145.58006</v>
      </c>
      <c r="L5410" s="444">
        <f t="shared" ca="1" si="207"/>
        <v>26016403356084.793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26016403356084.793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108401680650.3533</v>
      </c>
      <c r="L5411" s="444">
        <f t="shared" ca="1" si="207"/>
        <v>26124805036735.145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26124805036735.145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108853354319.72977</v>
      </c>
      <c r="L5412" s="444">
        <f t="shared" ca="1" si="207"/>
        <v>26233658391054.875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26233658391054.875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109306909962.72864</v>
      </c>
      <c r="L5413" s="444">
        <f t="shared" ca="1" si="207"/>
        <v>26342965301017.605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26342965301017.605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109762355420.90669</v>
      </c>
      <c r="L5414" s="444">
        <f t="shared" ca="1" si="207"/>
        <v>26452727656438.512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26452727656438.512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110219698568.49379</v>
      </c>
      <c r="L5415" s="444">
        <f t="shared" ca="1" si="207"/>
        <v>26562947355007.004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26562947355007.004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110678947312.52917</v>
      </c>
      <c r="L5416" s="444">
        <f t="shared" ca="1" si="207"/>
        <v>26673626302319.531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26673626302319.531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111140109592.99805</v>
      </c>
      <c r="L5417" s="444">
        <f t="shared" ca="1" si="207"/>
        <v>26784766411912.531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26784766411912.531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111603193382.96887</v>
      </c>
      <c r="L5418" s="444">
        <f t="shared" ca="1" si="207"/>
        <v>26896369605295.5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26896369605295.5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112068206688.73125</v>
      </c>
      <c r="L5419" s="444">
        <f t="shared" ca="1" si="207"/>
        <v>27008437811984.23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27008437811984.23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112535157549.9343</v>
      </c>
      <c r="L5420" s="444">
        <f t="shared" ca="1" si="207"/>
        <v>27120972969534.164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27120972969534.164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113004054039.72568</v>
      </c>
      <c r="L5421" s="444">
        <f t="shared" ca="1" si="207"/>
        <v>27233977023573.891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27233977023573.891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113474904264.8912</v>
      </c>
      <c r="L5422" s="444">
        <f t="shared" ca="1" si="207"/>
        <v>27347451927838.781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27347451927838.781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113947716365.99492</v>
      </c>
      <c r="L5423" s="444">
        <f t="shared" ca="1" si="207"/>
        <v>27461399644204.777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27461399644204.777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114422498517.5199</v>
      </c>
      <c r="L5424" s="444">
        <f t="shared" ca="1" si="207"/>
        <v>27575822142722.297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27575822142722.297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114899258928.00958</v>
      </c>
      <c r="L5425" s="444">
        <f t="shared" ca="1" si="207"/>
        <v>27690721401650.305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27690721401650.305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115378005840.20959</v>
      </c>
      <c r="L5426" s="444">
        <f t="shared" ca="1" si="207"/>
        <v>27806099407490.516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27806099407490.516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115858747531.21048</v>
      </c>
      <c r="L5427" s="444">
        <f t="shared" ca="1" si="207"/>
        <v>27921958155021.727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27921958155021.727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116341492312.59053</v>
      </c>
      <c r="L5428" s="444">
        <f t="shared" ca="1" si="207"/>
        <v>28038299647334.316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28038299647334.316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116826248530.55965</v>
      </c>
      <c r="L5429" s="444">
        <f t="shared" ca="1" si="207"/>
        <v>28155125895864.875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28155125895864.875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117313024566.10364</v>
      </c>
      <c r="L5430" s="444">
        <f t="shared" ca="1" si="207"/>
        <v>28272438920430.98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28272438920430.98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117801828835.12909</v>
      </c>
      <c r="L5431" s="444">
        <f t="shared" ca="1" si="207"/>
        <v>28390240749266.109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28390240749266.109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118292669788.60878</v>
      </c>
      <c r="L5432" s="444">
        <f t="shared" ca="1" si="207"/>
        <v>28508533419054.719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28508533419054.719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118785555912.728</v>
      </c>
      <c r="L5433" s="444">
        <f t="shared" ca="1" si="207"/>
        <v>28627318974967.445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28627318974967.445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119280495729.03102</v>
      </c>
      <c r="L5434" s="444">
        <f t="shared" ca="1" si="207"/>
        <v>28746599470696.477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28746599470696.477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119777497794.56865</v>
      </c>
      <c r="L5435" s="444">
        <f t="shared" ca="1" si="207"/>
        <v>28866376968491.047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28866376968491.047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120276570702.04604</v>
      </c>
      <c r="L5436" s="444">
        <f t="shared" ca="1" si="207"/>
        <v>28986653539193.094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28986653539193.094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120777723079.97122</v>
      </c>
      <c r="L5437" s="444">
        <f t="shared" ca="1" si="207"/>
        <v>29107431262273.066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29107431262273.066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121280963592.80446</v>
      </c>
      <c r="L5438" s="444">
        <f t="shared" ca="1" si="207"/>
        <v>29228712225865.871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29228712225865.871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121786300941.10777</v>
      </c>
      <c r="L5439" s="444">
        <f t="shared" ca="1" si="207"/>
        <v>29350498526806.98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29350498526806.98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122293743861.69576</v>
      </c>
      <c r="L5440" s="444">
        <f t="shared" ca="1" si="207"/>
        <v>29472792270668.676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29472792270668.676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122803301127.78613</v>
      </c>
      <c r="L5441" s="444">
        <f t="shared" ca="1" si="207"/>
        <v>29595595571796.461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29595595571796.461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123314981549.15193</v>
      </c>
      <c r="L5442" s="444">
        <f t="shared" ca="1" si="207"/>
        <v>29718910553345.613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29718910553345.613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123828793972.27339</v>
      </c>
      <c r="L5443" s="444">
        <f t="shared" ca="1" si="207"/>
        <v>29842739347317.887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29842739347317.887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124344747280.4912</v>
      </c>
      <c r="L5444" s="444">
        <f t="shared" ca="1" si="207"/>
        <v>29967084094598.379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29967084094598.379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124862850394.15991</v>
      </c>
      <c r="L5445" s="444">
        <f t="shared" ca="1" si="207"/>
        <v>30091946944992.539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30091946944992.539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125383112270.80225</v>
      </c>
      <c r="L5446" s="444">
        <f t="shared" ca="1" si="207"/>
        <v>30217330057263.34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30217330057263.34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125905541905.26392</v>
      </c>
      <c r="L5447" s="444">
        <f t="shared" ca="1" si="207"/>
        <v>30343235599168.605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30343235599168.605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126430148329.86919</v>
      </c>
      <c r="L5448" s="444">
        <f t="shared" ca="1" si="207"/>
        <v>30469665747498.477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30469665747498.477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126956940614.577</v>
      </c>
      <c r="L5449" s="444">
        <f t="shared" ca="1" si="207"/>
        <v>30596622688113.055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30596622688113.055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127485927867.13773</v>
      </c>
      <c r="L5450" s="444">
        <f t="shared" ca="1" si="207"/>
        <v>30724108615980.191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30724108615980.191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128017119233.25079</v>
      </c>
      <c r="L5451" s="444">
        <f t="shared" ca="1" si="207"/>
        <v>30852125735213.441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30852125735213.441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128550523896.72267</v>
      </c>
      <c r="L5452" s="444">
        <f t="shared" ca="1" si="207"/>
        <v>30980676259110.164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30980676259110.164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129086151079.62569</v>
      </c>
      <c r="L5453" s="444">
        <f t="shared" ca="1" si="207"/>
        <v>31109762410189.789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31109762410189.789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129624010042.45744</v>
      </c>
      <c r="L5454" s="444">
        <f t="shared" ca="1" si="207"/>
        <v>31239386420232.246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31239386420232.246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130164110084.30103</v>
      </c>
      <c r="L5455" s="444">
        <f t="shared" ca="1" si="207"/>
        <v>31369550530316.547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31369550530316.547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130706460542.9856</v>
      </c>
      <c r="L5456" s="444">
        <f t="shared" ca="1" si="207"/>
        <v>31500256990859.531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31500256990859.531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131251070795.24805</v>
      </c>
      <c r="L5457" s="444">
        <f t="shared" ca="1" si="207"/>
        <v>31631508061654.781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31631508061654.781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131797950256.89491</v>
      </c>
      <c r="L5458" s="444">
        <f t="shared" ca="1" si="207"/>
        <v>31763306011911.676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31763306011911.676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132347108382.96533</v>
      </c>
      <c r="L5459" s="444">
        <f t="shared" ca="1" si="207"/>
        <v>31895653120294.641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31895653120294.641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132898554667.89432</v>
      </c>
      <c r="L5460" s="444">
        <f t="shared" ca="1" si="207"/>
        <v>32028551674962.535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32028551674962.535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133452298645.67725</v>
      </c>
      <c r="L5461" s="444">
        <f t="shared" ca="1" si="207"/>
        <v>32162003973608.211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32162003973608.211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134008349890.03421</v>
      </c>
      <c r="L5462" s="444">
        <f t="shared" ca="1" si="207"/>
        <v>32296012323498.246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32296012323498.246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134566718014.57602</v>
      </c>
      <c r="L5463" s="444">
        <f t="shared" ca="1" si="207"/>
        <v>32430579041512.82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32430579041512.82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135127412672.97008</v>
      </c>
      <c r="L5464" s="444">
        <f t="shared" ca="1" si="207"/>
        <v>32565706454185.789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32565706454185.789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135690443559.10747</v>
      </c>
      <c r="L5465" s="444">
        <f t="shared" ca="1" si="207"/>
        <v>32701396897744.898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32701396897744.898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136255820407.2704</v>
      </c>
      <c r="L5466" s="444">
        <f t="shared" ca="1" si="207"/>
        <v>32837652718152.168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32837652718152.168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136823552992.3007</v>
      </c>
      <c r="L5467" s="444">
        <f t="shared" ca="1" si="207"/>
        <v>32974476271144.469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32974476271144.469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137393651129.76862</v>
      </c>
      <c r="L5468" s="444">
        <f t="shared" ca="1" si="207"/>
        <v>33111869922274.238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33111869922274.238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137966124676.14267</v>
      </c>
      <c r="L5469" s="444">
        <f t="shared" ca="1" si="207"/>
        <v>33249836046950.383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33249836046950.383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138540983528.95993</v>
      </c>
      <c r="L5470" s="444">
        <f t="shared" ca="1" si="207"/>
        <v>33388377030479.344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33388377030479.344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139118237626.99725</v>
      </c>
      <c r="L5471" s="444">
        <f t="shared" ca="1" si="207"/>
        <v>33527495268106.34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33527495268106.34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139697896950.44308</v>
      </c>
      <c r="L5472" s="444">
        <f t="shared" ca="1" si="207"/>
        <v>33667193165056.781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33667193165056.781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140279971521.06995</v>
      </c>
      <c r="L5473" s="444">
        <f t="shared" ca="1" si="207"/>
        <v>33807473136577.852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33807473136577.852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140864471402.40771</v>
      </c>
      <c r="L5474" s="444">
        <f t="shared" ca="1" si="207"/>
        <v>33948337607980.258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33948337607980.258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141451406699.91772</v>
      </c>
      <c r="L5475" s="444">
        <f t="shared" ca="1" si="207"/>
        <v>34089789014680.176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34089789014680.176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142040787561.16739</v>
      </c>
      <c r="L5476" s="444">
        <f t="shared" ca="1" si="207"/>
        <v>34231829802241.344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34231829802241.344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142632624176.00558</v>
      </c>
      <c r="L5477" s="444">
        <f t="shared" ca="1" si="207"/>
        <v>34374462426417.348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34374462426417.348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143226926776.73895</v>
      </c>
      <c r="L5478" s="444">
        <f t="shared" ca="1" si="207"/>
        <v>34517689353194.086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34517689353194.086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143823705638.30872</v>
      </c>
      <c r="L5479" s="444">
        <f t="shared" ca="1" si="207"/>
        <v>34661513058832.395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34661513058832.395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144422971078.46832</v>
      </c>
      <c r="L5480" s="444">
        <f t="shared" ca="1" si="207"/>
        <v>34805936029910.863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34805936029910.863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145024733457.96194</v>
      </c>
      <c r="L5481" s="444">
        <f t="shared" ca="1" si="207"/>
        <v>34950960763368.824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34950960763368.824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145629003180.70346</v>
      </c>
      <c r="L5482" s="444">
        <f t="shared" ca="1" si="207"/>
        <v>35096589766549.527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35096589766549.527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146235790693.95636</v>
      </c>
      <c r="L5483" s="444">
        <f t="shared" ca="1" si="207"/>
        <v>35242825557243.484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35242825557243.484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146845106488.51453</v>
      </c>
      <c r="L5484" s="444">
        <f t="shared" ca="1" si="207"/>
        <v>35389670663732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35389670663732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147456961098.88333</v>
      </c>
      <c r="L5485" s="444">
        <f t="shared" ca="1" si="207"/>
        <v>35537127624830.883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35537127624830.883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148071365103.46201</v>
      </c>
      <c r="L5486" s="444">
        <f t="shared" ca="1" si="207"/>
        <v>35685198989934.344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35685198989934.344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148688329124.72644</v>
      </c>
      <c r="L5487" s="444">
        <f t="shared" ca="1" si="207"/>
        <v>35833887319059.07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35833887319059.07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149307863829.41278</v>
      </c>
      <c r="L5488" s="444">
        <f t="shared" ca="1" si="207"/>
        <v>35983195182888.484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35983195182888.484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149929979928.70203</v>
      </c>
      <c r="L5489" s="444">
        <f t="shared" ca="1" si="207"/>
        <v>36133125162817.188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36133125162817.188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150554688178.40494</v>
      </c>
      <c r="L5490" s="444">
        <f t="shared" ca="1" si="207"/>
        <v>36283679850995.594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36283679850995.594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151181999379.14832</v>
      </c>
      <c r="L5491" s="444">
        <f t="shared" ca="1" si="207"/>
        <v>36434861850374.742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36434861850374.742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151811924376.56143</v>
      </c>
      <c r="L5492" s="444">
        <f t="shared" ca="1" si="207"/>
        <v>36586673774751.305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36586673774751.305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152444474061.46378</v>
      </c>
      <c r="L5493" s="444">
        <f t="shared" ca="1" si="207"/>
        <v>36739118248812.766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36739118248812.766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153079659370.05319</v>
      </c>
      <c r="L5494" s="444">
        <f t="shared" ca="1" si="207"/>
        <v>36892197908182.82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36892197908182.82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153717491284.09509</v>
      </c>
      <c r="L5495" s="444">
        <f t="shared" ca="1" si="207"/>
        <v>37045915399466.914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37045915399466.914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154357980831.11215</v>
      </c>
      <c r="L5496" s="444">
        <f t="shared" ca="1" si="207"/>
        <v>37200273380298.023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37200273380298.023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155001139084.5751</v>
      </c>
      <c r="L5497" s="444">
        <f t="shared" ca="1" si="207"/>
        <v>37355274519382.602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37355274519382.602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155646977164.09418</v>
      </c>
      <c r="L5498" s="444">
        <f t="shared" ca="1" si="207"/>
        <v>37510921496546.695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37510921496546.695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156295506235.61124</v>
      </c>
      <c r="L5499" s="444">
        <f t="shared" ca="1" si="207"/>
        <v>37667217002782.305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37667217002782.305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156946737511.59293</v>
      </c>
      <c r="L5500" s="444">
        <f t="shared" ca="1" si="207"/>
        <v>37824163740293.898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37824163740293.898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157600682251.22458</v>
      </c>
      <c r="L5501" s="444">
        <f t="shared" ca="1" si="207"/>
        <v>37981764422545.125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37981764422545.125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158257351760.60468</v>
      </c>
      <c r="L5502" s="444">
        <f t="shared" ca="1" si="207"/>
        <v>38140021774305.727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38140021774305.727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158916757392.94052</v>
      </c>
      <c r="L5503" s="444">
        <f t="shared" ca="1" si="207"/>
        <v>38298938531698.664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38298938531698.664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159578910548.74445</v>
      </c>
      <c r="L5504" s="444">
        <f t="shared" ca="1" si="207"/>
        <v>38458517442247.406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38458517442247.406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160243822676.03085</v>
      </c>
      <c r="L5505" s="444">
        <f t="shared" ca="1" si="207"/>
        <v>38618761264923.438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38618761264923.438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160911505270.51431</v>
      </c>
      <c r="L5506" s="444">
        <f t="shared" ca="1" si="207"/>
        <v>38779672770193.953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38779672770193.953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161581969875.80814</v>
      </c>
      <c r="L5507" s="444">
        <f t="shared" ca="1" si="207"/>
        <v>38941254740069.758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38941254740069.758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162255228083.62399</v>
      </c>
      <c r="L5508" s="444">
        <f t="shared" ca="1" si="207"/>
        <v>39103509968153.383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39103509968153.383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162931291533.97241</v>
      </c>
      <c r="L5509" s="444">
        <f t="shared" ca="1" si="207"/>
        <v>39266441259687.352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39266441259687.352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163610171915.36395</v>
      </c>
      <c r="L5510" s="444">
        <f t="shared" ca="1" si="207"/>
        <v>39430051431602.719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39430051431602.719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164291880965.01132</v>
      </c>
      <c r="L5511" s="444">
        <f t="shared" ca="1" si="207"/>
        <v>39594343312567.727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39594343312567.727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164976430469.0322</v>
      </c>
      <c r="L5512" s="444">
        <f t="shared" ca="1" si="207"/>
        <v>39759319743036.758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39759319743036.758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165663832262.65317</v>
      </c>
      <c r="L5513" s="444">
        <f t="shared" ca="1" si="207"/>
        <v>39924983575299.414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39924983575299.414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166354098230.41422</v>
      </c>
      <c r="L5514" s="444">
        <f t="shared" ca="1" si="207"/>
        <v>40091337673529.828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40091337673529.828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167047240306.37427</v>
      </c>
      <c r="L5515" s="444">
        <f t="shared" ca="1" si="207"/>
        <v>40258384913836.203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40258384913836.203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167743270474.3175</v>
      </c>
      <c r="L5516" s="444">
        <f t="shared" ca="1" si="207"/>
        <v>40426128184310.523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40426128184310.523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168442200767.96051</v>
      </c>
      <c r="L5517" s="444">
        <f t="shared" ca="1" si="207"/>
        <v>40594570385078.484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40594570385078.484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169144043271.16034</v>
      </c>
      <c r="L5518" s="444">
        <f t="shared" ca="1" si="207"/>
        <v>40763714428349.648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40763714428349.648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169848810118.12354</v>
      </c>
      <c r="L5519" s="444">
        <f t="shared" ca="1" si="207"/>
        <v>40933563238467.773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40933563238467.773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170556513493.61572</v>
      </c>
      <c r="L5520" s="444">
        <f t="shared" ca="1" si="207"/>
        <v>41104119751961.391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41104119751961.391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171267165633.17245</v>
      </c>
      <c r="L5521" s="444">
        <f t="shared" ca="1" si="207"/>
        <v>41275386917594.563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41275386917594.563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171980778823.31067</v>
      </c>
      <c r="L5522" s="444">
        <f t="shared" ca="1" si="207"/>
        <v>41447367696417.875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41447367696417.875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172697365401.74115</v>
      </c>
      <c r="L5523" s="444">
        <f t="shared" ca="1" si="207"/>
        <v>41620065061819.617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41620065061819.617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173416937757.58173</v>
      </c>
      <c r="L5524" s="444">
        <f t="shared" ca="1" si="207"/>
        <v>41793481999577.195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41793481999577.195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174139508331.57166</v>
      </c>
      <c r="L5525" s="444">
        <f t="shared" ca="1" si="207"/>
        <v>41967621507908.766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41967621507908.766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174865089616.28653</v>
      </c>
      <c r="L5526" s="444">
        <f t="shared" ca="1" si="207"/>
        <v>42142486597525.055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42142486597525.055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175593694156.3544</v>
      </c>
      <c r="L5527" s="444">
        <f t="shared" ca="1" si="207"/>
        <v>42318080291681.406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42318080291681.406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176325334548.67252</v>
      </c>
      <c r="L5528" s="444">
        <f t="shared" ca="1" si="207"/>
        <v>42494405626230.078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42494405626230.078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177060023442.62534</v>
      </c>
      <c r="L5529" s="444">
        <f t="shared" ca="1" si="207"/>
        <v>42671465649672.703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42671465649672.703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177797773540.30292</v>
      </c>
      <c r="L5530" s="444">
        <f t="shared" ca="1" si="207"/>
        <v>42849263423213.008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42849263423213.008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178538597596.72086</v>
      </c>
      <c r="L5531" s="444">
        <f t="shared" ca="1" si="207"/>
        <v>43027802020809.727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43027802020809.727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179282508420.04053</v>
      </c>
      <c r="L5532" s="444">
        <f t="shared" ca="1" si="207"/>
        <v>43207084529229.766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43207084529229.766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180029518871.79068</v>
      </c>
      <c r="L5533" s="444">
        <f t="shared" ca="1" si="207"/>
        <v>43387114048101.555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43387114048101.555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180779641867.08981</v>
      </c>
      <c r="L5534" s="444">
        <f t="shared" ca="1" si="207"/>
        <v>43567893689968.641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43567893689968.641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181532890374.86932</v>
      </c>
      <c r="L5535" s="444">
        <f t="shared" ca="1" si="207"/>
        <v>43749426580343.508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43749426580343.508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182289277418.09796</v>
      </c>
      <c r="L5536" s="444">
        <f t="shared" ca="1" si="207"/>
        <v>43931715857761.609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43931715857761.609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183048816074.00671</v>
      </c>
      <c r="L5537" s="444">
        <f t="shared" ca="1" si="207"/>
        <v>44114764673835.617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44114764673835.617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183811519474.31506</v>
      </c>
      <c r="L5538" s="444">
        <f t="shared" ca="1" si="207"/>
        <v>44298576193309.93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44298576193309.93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184577400805.45804</v>
      </c>
      <c r="L5539" s="444">
        <f t="shared" ca="1" si="207"/>
        <v>44483153594115.391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44483153594115.391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185346473308.81412</v>
      </c>
      <c r="L5540" s="444">
        <f t="shared" ca="1" si="207"/>
        <v>44668500067424.203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44668500067424.203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186118750280.93417</v>
      </c>
      <c r="L5541" s="444">
        <f t="shared" ca="1" si="207"/>
        <v>44854618817705.141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44854618817705.141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186894245073.77142</v>
      </c>
      <c r="L5542" s="444">
        <f t="shared" ca="1" si="207"/>
        <v>45041513062778.914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45041513062778.914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187672971094.91214</v>
      </c>
      <c r="L5543" s="444">
        <f t="shared" ca="1" si="207"/>
        <v>45229186033873.828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45229186033873.828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188454941807.80762</v>
      </c>
      <c r="L5544" s="444">
        <f t="shared" ca="1" si="207"/>
        <v>45417640975681.633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45417640975681.633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189240170732.00681</v>
      </c>
      <c r="L5545" s="444">
        <f t="shared" ca="1" si="207"/>
        <v>45606881146413.641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45606881146413.641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190028671443.39017</v>
      </c>
      <c r="L5546" s="444">
        <f t="shared" ca="1" si="207"/>
        <v>45796909817857.031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45796909817857.031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190820457574.4043</v>
      </c>
      <c r="L5547" s="444">
        <f t="shared" ca="1" si="207"/>
        <v>45987730275431.438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45987730275431.438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191615542814.29767</v>
      </c>
      <c r="L5548" s="444">
        <f t="shared" ca="1" si="207"/>
        <v>46179345818245.734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46179345818245.734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192413940909.35724</v>
      </c>
      <c r="L5549" s="444">
        <f t="shared" ca="1" si="207"/>
        <v>46371759759155.094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46371759759155.094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193215665663.14621</v>
      </c>
      <c r="L5550" s="444">
        <f t="shared" ca="1" si="207"/>
        <v>46564975424818.242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46564975424818.242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194020730936.74268</v>
      </c>
      <c r="L5551" s="444">
        <f t="shared" ca="1" si="207"/>
        <v>46758996155754.984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46758996155754.984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194829150648.9791</v>
      </c>
      <c r="L5552" s="444">
        <f t="shared" ca="1" si="207"/>
        <v>46953825306403.961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46953825306403.961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195640938776.68317</v>
      </c>
      <c r="L5553" s="444">
        <f t="shared" ca="1" si="207"/>
        <v>47149466245180.641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47149466245180.641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196456109354.91934</v>
      </c>
      <c r="L5554" s="444">
        <f t="shared" ca="1" si="207"/>
        <v>47345922354535.563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47345922354535.563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197274676477.23151</v>
      </c>
      <c r="L5555" s="444">
        <f t="shared" ca="1" si="207"/>
        <v>47543197031012.797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47543197031012.797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198096654295.88666</v>
      </c>
      <c r="L5556" s="444">
        <f t="shared" ca="1" si="207"/>
        <v>47741293685308.68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47741293685308.68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198922057022.11951</v>
      </c>
      <c r="L5557" s="444">
        <f t="shared" ca="1" si="207"/>
        <v>47940215742330.797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47940215742330.797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199750898926.37833</v>
      </c>
      <c r="L5558" s="444">
        <f t="shared" ca="1" si="207"/>
        <v>48139966641257.172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48139966641257.172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200583194338.57153</v>
      </c>
      <c r="L5559" s="444">
        <f t="shared" ca="1" si="207"/>
        <v>48340549835595.742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48340549835595.742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201418957648.31558</v>
      </c>
      <c r="L5560" s="444">
        <f t="shared" ca="1" si="207"/>
        <v>48541968793244.055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48541968793244.055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202258203305.18356</v>
      </c>
      <c r="L5561" s="444">
        <f t="shared" ca="1" si="207"/>
        <v>48744226996549.234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48744226996549.234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203100945818.95514</v>
      </c>
      <c r="L5562" s="444">
        <f t="shared" ca="1" si="207"/>
        <v>48947327942368.188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48947327942368.188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203947199759.86743</v>
      </c>
      <c r="L5563" s="444">
        <f t="shared" ca="1" si="207"/>
        <v>49151275142128.055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49151275142128.055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204796979758.86688</v>
      </c>
      <c r="L5564" s="444">
        <f t="shared" ca="1" si="207"/>
        <v>49356072121886.922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49356072121886.922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205650300507.86218</v>
      </c>
      <c r="L5565" s="444">
        <f t="shared" ca="1" si="207"/>
        <v>49561722422394.781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49561722422394.781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206507176759.97824</v>
      </c>
      <c r="L5566" s="444">
        <f t="shared" ca="1" si="207"/>
        <v>49768229599154.758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49768229599154.758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207367623329.81149</v>
      </c>
      <c r="L5567" s="444">
        <f t="shared" ca="1" si="207"/>
        <v>49975597222484.57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49975597222484.57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208231655093.6857</v>
      </c>
      <c r="L5568" s="444">
        <f t="shared" ca="1" si="207"/>
        <v>50183828877578.258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50183828877578.258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209099286989.90939</v>
      </c>
      <c r="L5569" s="444">
        <f t="shared" ca="1" si="207"/>
        <v>50392928164568.164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50392928164568.164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209970534019.03403</v>
      </c>
      <c r="L5570" s="444">
        <f t="shared" ca="1" si="207"/>
        <v>50602898698587.195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50602898698587.195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210845411244.11331</v>
      </c>
      <c r="L5571" s="444">
        <f t="shared" ca="1" si="207"/>
        <v>50813744109831.313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50813744109831.313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211723933790.96381</v>
      </c>
      <c r="L5572" s="444">
        <f t="shared" ca="1" si="207"/>
        <v>51025468043622.273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51025468043622.273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212606116848.42615</v>
      </c>
      <c r="L5573" s="444">
        <f t="shared" ca="1" si="207"/>
        <v>51238074160470.703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51238074160470.703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213491975668.62793</v>
      </c>
      <c r="L5574" s="444">
        <f t="shared" ca="1" si="207"/>
        <v>51451566136139.328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51451566136139.328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214381525567.24719</v>
      </c>
      <c r="L5575" s="444">
        <f t="shared" ca="1" si="207"/>
        <v>51665947661706.578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51665947661706.578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215274781923.7774</v>
      </c>
      <c r="L5576" s="444">
        <f t="shared" ca="1" si="207"/>
        <v>51881222443630.359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51881222443630.359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216171760181.79315</v>
      </c>
      <c r="L5577" s="444">
        <f t="shared" ca="1" si="207"/>
        <v>52097394203812.156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52097394203812.156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217072475849.21732</v>
      </c>
      <c r="L5578" s="444">
        <f t="shared" ca="1" si="207"/>
        <v>52314466679661.375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52314466679661.375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217976944498.58905</v>
      </c>
      <c r="L5579" s="444">
        <f t="shared" ca="1" si="207"/>
        <v>52532443624159.961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52532443624159.961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218885181767.33316</v>
      </c>
      <c r="L5580" s="444">
        <f t="shared" ca="1" si="207"/>
        <v>52751328805927.297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52751328805927.297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219797203358.0304</v>
      </c>
      <c r="L5581" s="444">
        <f t="shared" ca="1" si="207"/>
        <v>52971126009285.328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52971126009285.328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220713025038.68887</v>
      </c>
      <c r="L5582" s="444">
        <f t="shared" ca="1" si="207"/>
        <v>53191839034324.016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53191839034324.016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221632662643.01672</v>
      </c>
      <c r="L5583" s="444">
        <f t="shared" ca="1" si="207"/>
        <v>53413471696967.031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53413471696967.031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222556132070.69595</v>
      </c>
      <c r="L5584" s="444">
        <f t="shared" ca="1" si="207"/>
        <v>53636027829037.727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53636027829037.727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223483449287.6572</v>
      </c>
      <c r="L5585" s="444">
        <f t="shared" ca="1" si="207"/>
        <v>53859511278325.383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53859511278325.383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224414630326.35574</v>
      </c>
      <c r="L5586" s="444">
        <f t="shared" ca="1" si="207"/>
        <v>54083925908651.742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54083925908651.742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225349691286.04892</v>
      </c>
      <c r="L5587" s="444">
        <f t="shared" ca="1" si="207"/>
        <v>54309275599937.789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54309275599937.789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226288648333.07413</v>
      </c>
      <c r="L5588" s="444">
        <f t="shared" ca="1" si="207"/>
        <v>54535564248270.859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54535564248270.859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227231517701.12857</v>
      </c>
      <c r="L5589" s="444">
        <f t="shared" ca="1" si="207"/>
        <v>54762795765971.984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54762795765971.984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228178315691.54993</v>
      </c>
      <c r="L5590" s="444">
        <f t="shared" ca="1" si="207"/>
        <v>54990974081663.531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54990974081663.531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229129058673.59808</v>
      </c>
      <c r="L5591" s="444">
        <f t="shared" ca="1" si="207"/>
        <v>55220103140337.133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55220103140337.133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230083763084.73804</v>
      </c>
      <c r="L5592" s="444">
        <f t="shared" ca="1" si="207"/>
        <v>55450186903421.867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55450186903421.867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231042445430.92447</v>
      </c>
      <c r="L5593" s="444">
        <f t="shared" ca="1" si="207"/>
        <v>55681229348852.789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55681229348852.789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232005122286.88666</v>
      </c>
      <c r="L5594" s="444">
        <f t="shared" ca="1" si="207"/>
        <v>55913234471139.672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55913234471139.672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232971810296.41528</v>
      </c>
      <c r="L5595" s="444">
        <f t="shared" ca="1" si="207"/>
        <v>56146206281436.086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56146206281436.086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233942526172.65036</v>
      </c>
      <c r="L5596" s="444">
        <f t="shared" ca="1" si="207"/>
        <v>56380148807608.734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56380148807608.734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234917286698.36972</v>
      </c>
      <c r="L5597" s="444">
        <f t="shared" ca="1" si="207"/>
        <v>56615066094307.102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56615066094307.102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235896108726.27957</v>
      </c>
      <c r="L5598" s="444">
        <f t="shared" ca="1" si="207"/>
        <v>56850962203033.383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56850962203033.383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236879009179.30576</v>
      </c>
      <c r="L5599" s="444">
        <f t="shared" ca="1" si="207"/>
        <v>57087841212212.688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57087841212212.688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237866005050.8862</v>
      </c>
      <c r="L5600" s="444">
        <f t="shared" ca="1" si="207"/>
        <v>57325707217263.57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57325707217263.57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238857113405.26486</v>
      </c>
      <c r="L5601" s="444">
        <f t="shared" ca="1" si="207"/>
        <v>57564564330668.836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57564564330668.836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239852351377.7868</v>
      </c>
      <c r="L5602" s="444">
        <f t="shared" ca="1" si="207"/>
        <v>57804416682046.625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57804416682046.625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240851736175.19427</v>
      </c>
      <c r="L5603" s="444">
        <f t="shared" ca="1" si="207"/>
        <v>58045268418221.82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58045268418221.82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241855285075.92426</v>
      </c>
      <c r="L5604" s="444">
        <f t="shared" ca="1" si="207"/>
        <v>58287123703297.742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58287123703297.742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242863015430.40729</v>
      </c>
      <c r="L5605" s="444">
        <f t="shared" ca="1" si="207"/>
        <v>58529986718728.148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58529986718728.148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243874944661.36728</v>
      </c>
      <c r="L5606" s="444">
        <f t="shared" ca="1" si="207"/>
        <v>58773861663389.516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58773861663389.516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244891090264.12299</v>
      </c>
      <c r="L5607" s="444">
        <f t="shared" ca="1" si="207"/>
        <v>59018752753653.641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59018752753653.641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245911469806.89014</v>
      </c>
      <c r="L5608" s="444">
        <f t="shared" ca="1" si="207"/>
        <v>59264664223460.531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59264664223460.531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246936100931.08554</v>
      </c>
      <c r="L5609" s="444">
        <f t="shared" ca="1" si="207"/>
        <v>59511600324391.617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59511600324391.617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247965001351.63174</v>
      </c>
      <c r="L5610" s="444">
        <f t="shared" ca="1" si="207"/>
        <v>59759565325743.25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59759565325743.25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248998188857.26355</v>
      </c>
      <c r="L5611" s="444">
        <f t="shared" ca="1" si="207"/>
        <v>60008563514600.516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60008563514600.516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250035681310.83548</v>
      </c>
      <c r="L5612" s="444">
        <f t="shared" ca="1" si="207"/>
        <v>60258599195911.352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60258599195911.352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251077496649.63062</v>
      </c>
      <c r="L5613" s="444">
        <f t="shared" ca="1" si="207"/>
        <v>60509676692560.984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60509676692560.984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252123652885.67075</v>
      </c>
      <c r="L5614" s="444">
        <f t="shared" ca="1" si="207"/>
        <v>60761800345446.656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60761800345446.656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253174168106.02771</v>
      </c>
      <c r="L5615" s="444">
        <f t="shared" ca="1" si="207"/>
        <v>61014974513552.688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61014974513552.688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254229060473.1362</v>
      </c>
      <c r="L5616" s="444">
        <f t="shared" ca="1" si="207"/>
        <v>61269203574025.82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61269203574025.82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255288348225.1076</v>
      </c>
      <c r="L5617" s="444">
        <f t="shared" ca="1" si="207"/>
        <v>61524491922250.93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61524491922250.93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256352049676.04553</v>
      </c>
      <c r="L5618" s="444">
        <f t="shared" ref="L5618:L5872" ca="1" si="212">I5618-J5618+K5618</f>
        <v>61780843971926.977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61780843971926.977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257420183216.3624</v>
      </c>
      <c r="L5619" s="444">
        <f t="shared" ca="1" si="212"/>
        <v>62038264155143.336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62038264155143.336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258492767313.0972</v>
      </c>
      <c r="L5620" s="444">
        <f t="shared" ca="1" si="212"/>
        <v>62296756922456.43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62296756922456.43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259569820510.23511</v>
      </c>
      <c r="L5621" s="444">
        <f t="shared" ca="1" si="212"/>
        <v>62556326742966.664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62556326742966.664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260651361429.02777</v>
      </c>
      <c r="L5622" s="444">
        <f t="shared" ca="1" si="212"/>
        <v>62816978104395.695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62816978104395.695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261737408768.3154</v>
      </c>
      <c r="L5623" s="444">
        <f t="shared" ca="1" si="212"/>
        <v>63078715513164.008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63078715513164.008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262827981304.85001</v>
      </c>
      <c r="L5624" s="444">
        <f t="shared" ca="1" si="212"/>
        <v>63341543494468.859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63341543494468.859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263923097893.62024</v>
      </c>
      <c r="L5625" s="444">
        <f t="shared" ca="1" si="212"/>
        <v>63605466592362.477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63605466592362.477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265022777468.17697</v>
      </c>
      <c r="L5626" s="444">
        <f t="shared" ca="1" si="212"/>
        <v>63870489369830.656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63870489369830.656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266127039040.96106</v>
      </c>
      <c r="L5627" s="444">
        <f t="shared" ca="1" si="212"/>
        <v>64136616408871.617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64136616408871.617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267235901703.63174</v>
      </c>
      <c r="L5628" s="444">
        <f t="shared" ca="1" si="212"/>
        <v>64403852310575.25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64403852310575.25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268349384627.39685</v>
      </c>
      <c r="L5629" s="444">
        <f t="shared" ca="1" si="212"/>
        <v>64672201695202.648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64672201695202.648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269467507063.34433</v>
      </c>
      <c r="L5630" s="444">
        <f t="shared" ca="1" si="212"/>
        <v>64941669202265.992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64941669202265.992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270590288342.77496</v>
      </c>
      <c r="L5631" s="444">
        <f t="shared" ca="1" si="212"/>
        <v>65212259490608.766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65212259490608.766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271717747877.53653</v>
      </c>
      <c r="L5632" s="444">
        <f t="shared" ca="1" si="212"/>
        <v>65483977238486.305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65483977238486.305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272849905160.35959</v>
      </c>
      <c r="L5633" s="444">
        <f t="shared" ca="1" si="212"/>
        <v>65756827143646.664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65756827143646.664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273986779765.19443</v>
      </c>
      <c r="L5634" s="444">
        <f t="shared" ca="1" si="212"/>
        <v>66030813923411.859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66030813923411.859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275128391347.54944</v>
      </c>
      <c r="L5635" s="444">
        <f t="shared" ca="1" si="212"/>
        <v>66305942314759.406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66305942314759.406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276274759644.83087</v>
      </c>
      <c r="L5636" s="444">
        <f t="shared" ca="1" si="212"/>
        <v>66582217074404.234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66582217074404.234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277425904476.68433</v>
      </c>
      <c r="L5637" s="444">
        <f t="shared" ca="1" si="212"/>
        <v>66859642978880.922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66859642978880.922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278581845745.33716</v>
      </c>
      <c r="L5638" s="444">
        <f t="shared" ca="1" si="212"/>
        <v>67138224824626.258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67138224824626.258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279742603435.94275</v>
      </c>
      <c r="L5639" s="444">
        <f t="shared" ca="1" si="212"/>
        <v>67417967428062.203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67417967428062.203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280908197616.92584</v>
      </c>
      <c r="L5640" s="444">
        <f t="shared" ca="1" si="212"/>
        <v>67698875625679.133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67698875625679.133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282078648440.32977</v>
      </c>
      <c r="L5641" s="444">
        <f t="shared" ca="1" si="212"/>
        <v>67980954274119.461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67980954274119.461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283253976142.16437</v>
      </c>
      <c r="L5642" s="444">
        <f t="shared" ca="1" si="212"/>
        <v>68264208250261.625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68264208250261.625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284434201042.75677</v>
      </c>
      <c r="L5643" s="444">
        <f t="shared" ca="1" si="212"/>
        <v>68548642451304.383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68548642451304.383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285619343547.10156</v>
      </c>
      <c r="L5644" s="444">
        <f t="shared" ca="1" si="212"/>
        <v>68834261794851.484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68834261794851.484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286809424145.21454</v>
      </c>
      <c r="L5645" s="444">
        <f t="shared" ca="1" si="212"/>
        <v>69121071218996.695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69121071218996.695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288004463412.48621</v>
      </c>
      <c r="L5646" s="444">
        <f t="shared" ca="1" si="212"/>
        <v>69409075682409.18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69409075682409.18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289204482010.03821</v>
      </c>
      <c r="L5647" s="444">
        <f t="shared" ca="1" si="212"/>
        <v>69698280164419.219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69698280164419.219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290409500685.08008</v>
      </c>
      <c r="L5648" s="444">
        <f t="shared" ca="1" si="212"/>
        <v>69988689665104.297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69988689665104.297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291619540271.26788</v>
      </c>
      <c r="L5649" s="444">
        <f t="shared" ca="1" si="212"/>
        <v>70280309205375.563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70280309205375.563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292834621689.06482</v>
      </c>
      <c r="L5650" s="444">
        <f t="shared" ca="1" si="212"/>
        <v>70573143827064.625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70573143827064.625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294054765946.1026</v>
      </c>
      <c r="L5651" s="444">
        <f t="shared" ca="1" si="212"/>
        <v>70867198593010.734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70867198593010.734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295279994137.54474</v>
      </c>
      <c r="L5652" s="444">
        <f t="shared" ca="1" si="212"/>
        <v>71162478587148.281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71162478587148.281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296510327446.45117</v>
      </c>
      <c r="L5653" s="444">
        <f t="shared" ca="1" si="212"/>
        <v>71458988914594.734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71458988914594.734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297745787144.14471</v>
      </c>
      <c r="L5654" s="444">
        <f t="shared" ca="1" si="212"/>
        <v>71756734701738.875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71756734701738.875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298986394590.57861</v>
      </c>
      <c r="L5655" s="444">
        <f t="shared" ca="1" si="212"/>
        <v>72055721096329.453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72055721096329.453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300232171234.70605</v>
      </c>
      <c r="L5656" s="444">
        <f t="shared" ca="1" si="212"/>
        <v>72355953267564.156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72355953267564.156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301483138614.85065</v>
      </c>
      <c r="L5657" s="444">
        <f t="shared" ca="1" si="212"/>
        <v>72657436406179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72657436406179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302739318359.07916</v>
      </c>
      <c r="L5658" s="444">
        <f t="shared" ca="1" si="212"/>
        <v>72960175724538.078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72960175724538.078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304000732185.57532</v>
      </c>
      <c r="L5659" s="444">
        <f t="shared" ca="1" si="212"/>
        <v>73264176456723.656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73264176456723.656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305267401903.01526</v>
      </c>
      <c r="L5660" s="444">
        <f t="shared" ca="1" si="212"/>
        <v>73569443858626.672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73569443858626.672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306539349410.94446</v>
      </c>
      <c r="L5661" s="444">
        <f t="shared" ca="1" si="212"/>
        <v>73875983208037.609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73875983208037.609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307816596700.15668</v>
      </c>
      <c r="L5662" s="444">
        <f t="shared" ca="1" si="212"/>
        <v>74183799804737.766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74183799804737.766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309099165853.07404</v>
      </c>
      <c r="L5663" s="444">
        <f t="shared" ca="1" si="212"/>
        <v>74492898970590.844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74492898970590.844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310387079044.12854</v>
      </c>
      <c r="L5664" s="444">
        <f t="shared" ca="1" si="212"/>
        <v>74803286049634.969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74803286049634.969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311680358540.14569</v>
      </c>
      <c r="L5665" s="444">
        <f t="shared" ca="1" si="212"/>
        <v>75114966408175.109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75114966408175.109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312979026700.72961</v>
      </c>
      <c r="L5666" s="444">
        <f t="shared" ca="1" si="212"/>
        <v>75427945434875.844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75427945434875.844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314283105978.64935</v>
      </c>
      <c r="L5667" s="444">
        <f t="shared" ca="1" si="212"/>
        <v>75742228540854.5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75742228540854.5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315592618920.22705</v>
      </c>
      <c r="L5668" s="444">
        <f t="shared" ca="1" si="212"/>
        <v>76057821159774.734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76057821159774.734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316907588165.72803</v>
      </c>
      <c r="L5669" s="444">
        <f t="shared" ca="1" si="212"/>
        <v>76374728747940.469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76374728747940.469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318228036449.75195</v>
      </c>
      <c r="L5670" s="444">
        <f t="shared" ca="1" si="212"/>
        <v>76692956784390.219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76692956784390.219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319553986601.62592</v>
      </c>
      <c r="L5671" s="444">
        <f t="shared" ca="1" si="212"/>
        <v>77012510770991.844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77012510770991.844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320885461545.79932</v>
      </c>
      <c r="L5672" s="444">
        <f t="shared" ca="1" si="212"/>
        <v>77333396232537.641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77333396232537.641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322222484302.24017</v>
      </c>
      <c r="L5673" s="444">
        <f t="shared" ca="1" si="212"/>
        <v>77655618716839.875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77655618716839.875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323565077986.83282</v>
      </c>
      <c r="L5674" s="444">
        <f t="shared" ca="1" si="212"/>
        <v>77979183794826.703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77979183794826.703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324913265811.77795</v>
      </c>
      <c r="L5675" s="444">
        <f t="shared" ca="1" si="212"/>
        <v>78304097060638.484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78304097060638.484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326267071085.99365</v>
      </c>
      <c r="L5676" s="444">
        <f t="shared" ca="1" si="212"/>
        <v>78630364131724.484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78630364131724.484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327626517215.51868</v>
      </c>
      <c r="L5677" s="444">
        <f t="shared" ca="1" si="212"/>
        <v>78957990648940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78957990648940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328991627703.91669</v>
      </c>
      <c r="L5678" s="444">
        <f t="shared" ca="1" si="212"/>
        <v>79286982276643.922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79286982276643.922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330362426152.68298</v>
      </c>
      <c r="L5679" s="444">
        <f t="shared" ca="1" si="212"/>
        <v>79617344702796.609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79617344702796.609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331738936261.65253</v>
      </c>
      <c r="L5680" s="444">
        <f t="shared" ca="1" si="212"/>
        <v>79949083639058.266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79949083639058.266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333121181829.40942</v>
      </c>
      <c r="L5681" s="444">
        <f t="shared" ca="1" si="212"/>
        <v>80282204820887.672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80282204820887.672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334509186753.69861</v>
      </c>
      <c r="L5682" s="444">
        <f t="shared" ca="1" si="212"/>
        <v>80616714007641.375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80616714007641.375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335902975031.83905</v>
      </c>
      <c r="L5683" s="444">
        <f t="shared" ca="1" si="212"/>
        <v>80952616982673.219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80952616982673.219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337302570761.13843</v>
      </c>
      <c r="L5684" s="444">
        <f t="shared" ca="1" si="212"/>
        <v>81289919553434.359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81289919553434.359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338707998139.30981</v>
      </c>
      <c r="L5685" s="444">
        <f t="shared" ca="1" si="212"/>
        <v>81628627551573.672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81628627551573.672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340119281464.89032</v>
      </c>
      <c r="L5686" s="444">
        <f t="shared" ca="1" si="212"/>
        <v>81968746833038.563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81968746833038.563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341536445137.66064</v>
      </c>
      <c r="L5687" s="444">
        <f t="shared" ca="1" si="212"/>
        <v>82310283278176.219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82310283278176.219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342959513659.06757</v>
      </c>
      <c r="L5688" s="444">
        <f t="shared" ca="1" si="212"/>
        <v>82653242791835.281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82653242791835.281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344388511632.64697</v>
      </c>
      <c r="L5689" s="444">
        <f t="shared" ca="1" si="212"/>
        <v>82997631303467.922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82997631303467.922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345823463764.44965</v>
      </c>
      <c r="L5690" s="444">
        <f t="shared" ca="1" si="212"/>
        <v>83343454767232.375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83343454767232.375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347264394863.4682</v>
      </c>
      <c r="L5691" s="444">
        <f t="shared" ca="1" si="212"/>
        <v>83690719162095.844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83690719162095.844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348711329842.06604</v>
      </c>
      <c r="L5692" s="444">
        <f t="shared" ca="1" si="212"/>
        <v>84039430491937.906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84039430491937.906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350164293716.40796</v>
      </c>
      <c r="L5693" s="444">
        <f t="shared" ca="1" si="212"/>
        <v>84389594785654.313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84389594785654.313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351623311606.89294</v>
      </c>
      <c r="L5694" s="444">
        <f t="shared" ca="1" si="212"/>
        <v>84741218097261.203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84741218097261.203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353088408738.58832</v>
      </c>
      <c r="L5695" s="444">
        <f t="shared" ca="1" si="212"/>
        <v>85094306505999.797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85094306505999.797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354559610441.66583</v>
      </c>
      <c r="L5696" s="444">
        <f t="shared" ca="1" si="212"/>
        <v>85448866116441.469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85448866116441.469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356036942151.83948</v>
      </c>
      <c r="L5697" s="444">
        <f t="shared" ca="1" si="212"/>
        <v>85804903058593.313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85804903058593.313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357520429410.80548</v>
      </c>
      <c r="L5698" s="444">
        <f t="shared" ca="1" si="212"/>
        <v>86162423488004.125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86162423488004.125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359010097866.68384</v>
      </c>
      <c r="L5699" s="444">
        <f t="shared" ca="1" si="212"/>
        <v>86521433585870.813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86521433585870.813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360505973274.46173</v>
      </c>
      <c r="L5700" s="444">
        <f t="shared" ca="1" si="212"/>
        <v>86881939559145.281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86881939559145.281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362008081496.43866</v>
      </c>
      <c r="L5701" s="444">
        <f t="shared" ca="1" si="212"/>
        <v>87243947640641.719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87243947640641.719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363516448502.67383</v>
      </c>
      <c r="L5702" s="444">
        <f t="shared" ca="1" si="212"/>
        <v>87607464089144.391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87607464089144.391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365031100371.43494</v>
      </c>
      <c r="L5703" s="444">
        <f t="shared" ca="1" si="212"/>
        <v>87972495189515.828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87972495189515.828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366552063289.64929</v>
      </c>
      <c r="L5704" s="444">
        <f t="shared" ca="1" si="212"/>
        <v>88339047252805.484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88339047252805.484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368079363553.3562</v>
      </c>
      <c r="L5705" s="444">
        <f t="shared" ca="1" si="212"/>
        <v>88707126616358.844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88707126616358.844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369613027568.16187</v>
      </c>
      <c r="L5706" s="444">
        <f t="shared" ca="1" si="212"/>
        <v>89076739643927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89076739643927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371153081849.6958</v>
      </c>
      <c r="L5707" s="444">
        <f t="shared" ca="1" si="212"/>
        <v>89447892725776.703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89447892725776.703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372699553024.06958</v>
      </c>
      <c r="L5708" s="444">
        <f t="shared" ca="1" si="212"/>
        <v>89820592278800.766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89820592278800.766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374252467828.33655</v>
      </c>
      <c r="L5709" s="444">
        <f t="shared" ca="1" si="212"/>
        <v>90194844746629.109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90194844746629.109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375811853110.95459</v>
      </c>
      <c r="L5710" s="444">
        <f t="shared" ca="1" si="212"/>
        <v>90570656599740.063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90570656599740.063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377377735832.25024</v>
      </c>
      <c r="L5711" s="444">
        <f t="shared" ca="1" si="212"/>
        <v>90948034335572.313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90948034335572.313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378950143064.88464</v>
      </c>
      <c r="L5712" s="444">
        <f t="shared" ca="1" si="212"/>
        <v>91326984478637.203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91326984478637.203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380529101994.32166</v>
      </c>
      <c r="L5713" s="444">
        <f t="shared" ca="1" si="212"/>
        <v>91707513580631.531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91707513580631.531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382114639919.29803</v>
      </c>
      <c r="L5714" s="444">
        <f t="shared" ca="1" si="212"/>
        <v>92089628220550.828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92089628220550.828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383706784252.2951</v>
      </c>
      <c r="L5715" s="444">
        <f t="shared" ca="1" si="212"/>
        <v>92473335004803.125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92473335004803.125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385305562520.013</v>
      </c>
      <c r="L5716" s="444">
        <f t="shared" ca="1" si="212"/>
        <v>92858640567323.141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92858640567323.141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386911002363.84644</v>
      </c>
      <c r="L5717" s="444">
        <f t="shared" ca="1" si="212"/>
        <v>93245551569686.984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93245551569686.984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388523131540.36243</v>
      </c>
      <c r="L5718" s="444">
        <f t="shared" ca="1" si="212"/>
        <v>93634074701227.344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93634074701227.344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390141977921.78058</v>
      </c>
      <c r="L5719" s="444">
        <f t="shared" ca="1" si="212"/>
        <v>94024216679149.125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94024216679149.125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391767569496.45471</v>
      </c>
      <c r="L5720" s="444">
        <f t="shared" ca="1" si="212"/>
        <v>94415984248645.578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94415984248645.578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393399934369.35657</v>
      </c>
      <c r="L5721" s="444">
        <f t="shared" ca="1" si="212"/>
        <v>94809384183014.938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94809384183014.938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395039100762.56226</v>
      </c>
      <c r="L5722" s="444">
        <f t="shared" ca="1" si="212"/>
        <v>95204423283777.5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95204423283777.5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396685097015.73956</v>
      </c>
      <c r="L5723" s="444">
        <f t="shared" ca="1" si="212"/>
        <v>95601108380793.234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95601108380793.234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398337951586.63849</v>
      </c>
      <c r="L5724" s="444">
        <f t="shared" ca="1" si="212"/>
        <v>95999446332379.875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95999446332379.875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399997693051.58282</v>
      </c>
      <c r="L5725" s="444">
        <f t="shared" ca="1" si="212"/>
        <v>96399444025431.453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96399444025431.453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401664350105.96436</v>
      </c>
      <c r="L5726" s="444">
        <f t="shared" ca="1" si="212"/>
        <v>96801108375537.422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96801108375537.422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403337951564.73926</v>
      </c>
      <c r="L5727" s="444">
        <f t="shared" ca="1" si="212"/>
        <v>97204446327102.156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97204446327102.156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405018526362.92566</v>
      </c>
      <c r="L5728" s="444">
        <f t="shared" ca="1" si="212"/>
        <v>97609464853465.078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97609464853465.078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406706103556.10449</v>
      </c>
      <c r="L5729" s="444">
        <f t="shared" ca="1" si="212"/>
        <v>98016170957021.188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98016170957021.188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408400712320.92163</v>
      </c>
      <c r="L5730" s="444">
        <f t="shared" ca="1" si="212"/>
        <v>98424571669342.109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98424571669342.109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410102381955.5921</v>
      </c>
      <c r="L5731" s="444">
        <f t="shared" ca="1" si="212"/>
        <v>98834674051297.703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98834674051297.703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411811141880.4071</v>
      </c>
      <c r="L5732" s="444">
        <f t="shared" ca="1" si="212"/>
        <v>99246485193178.109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99246485193178.109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413527021638.24213</v>
      </c>
      <c r="L5733" s="444">
        <f t="shared" ca="1" si="212"/>
        <v>99660012214816.344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99660012214816.344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415250050895.06812</v>
      </c>
      <c r="L5734" s="444">
        <f t="shared" ca="1" si="212"/>
        <v>100075262265711.41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100075262265711.41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416980259440.46417</v>
      </c>
      <c r="L5735" s="444">
        <f t="shared" ca="1" si="212"/>
        <v>100492242525151.88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100492242525151.88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418717677188.13281</v>
      </c>
      <c r="L5736" s="444">
        <f t="shared" ca="1" si="212"/>
        <v>100910960202340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100910960202340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420462334176.41669</v>
      </c>
      <c r="L5737" s="444">
        <f t="shared" ca="1" si="212"/>
        <v>101331422536516.42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101331422536516.42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422214260568.81842</v>
      </c>
      <c r="L5738" s="444">
        <f t="shared" ca="1" si="212"/>
        <v>101753636797085.23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101753636797085.23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423973486654.52179</v>
      </c>
      <c r="L5739" s="444">
        <f t="shared" ca="1" si="212"/>
        <v>102177610283739.75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102177610283739.75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425740042848.91565</v>
      </c>
      <c r="L5740" s="444">
        <f t="shared" ca="1" si="212"/>
        <v>102603350326588.67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102603350326588.67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427513959694.11945</v>
      </c>
      <c r="L5741" s="444">
        <f t="shared" ca="1" si="212"/>
        <v>103030864286282.8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103030864286282.8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429295267859.51166</v>
      </c>
      <c r="L5742" s="444">
        <f t="shared" ca="1" si="212"/>
        <v>103460159554142.31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103460159554142.31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431083998142.25964</v>
      </c>
      <c r="L5743" s="444">
        <f t="shared" ca="1" si="212"/>
        <v>103891243552284.58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103891243552284.58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432880181467.85242</v>
      </c>
      <c r="L5744" s="444">
        <f t="shared" ca="1" si="212"/>
        <v>104324123733752.44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104324123733752.44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434683848890.63513</v>
      </c>
      <c r="L5745" s="444">
        <f t="shared" ca="1" si="212"/>
        <v>104758807582643.08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104758807582643.08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436495031594.34613</v>
      </c>
      <c r="L5746" s="444">
        <f t="shared" ca="1" si="212"/>
        <v>105195302614237.42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105195302614237.42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438313760892.65594</v>
      </c>
      <c r="L5747" s="444">
        <f t="shared" ca="1" si="212"/>
        <v>105633616375130.08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105633616375130.08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440140068229.70868</v>
      </c>
      <c r="L5748" s="444">
        <f t="shared" ca="1" si="212"/>
        <v>106073756443359.78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106073756443359.78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441973985180.66577</v>
      </c>
      <c r="L5749" s="444">
        <f t="shared" ca="1" si="212"/>
        <v>106515730428540.45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106515730428540.45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443815543452.25189</v>
      </c>
      <c r="L5750" s="444">
        <f t="shared" ca="1" si="212"/>
        <v>106959545971992.7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106959545971992.7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445664774883.30292</v>
      </c>
      <c r="L5751" s="444">
        <f t="shared" ca="1" si="212"/>
        <v>107405210746876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107405210746876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447521711445.31665</v>
      </c>
      <c r="L5752" s="444">
        <f t="shared" ca="1" si="212"/>
        <v>107852732458321.31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107852732458321.31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449386385243.00543</v>
      </c>
      <c r="L5753" s="444">
        <f t="shared" ca="1" si="212"/>
        <v>108302118843564.31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108302118843564.31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451258828514.85132</v>
      </c>
      <c r="L5754" s="444">
        <f t="shared" ca="1" si="212"/>
        <v>108753377672079.16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108753377672079.16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453139073633.66315</v>
      </c>
      <c r="L5755" s="444">
        <f t="shared" ca="1" si="212"/>
        <v>109206516745712.81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109206516745712.81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455027153107.13672</v>
      </c>
      <c r="L5756" s="444">
        <f t="shared" ca="1" si="212"/>
        <v>109661543898819.95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109661543898819.95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456923099578.4165</v>
      </c>
      <c r="L5757" s="444">
        <f t="shared" ca="1" si="212"/>
        <v>110118466998398.38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110118466998398.38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458826945826.65997</v>
      </c>
      <c r="L5758" s="444">
        <f t="shared" ca="1" si="212"/>
        <v>110577293944225.03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110577293944225.03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460738724767.60431</v>
      </c>
      <c r="L5759" s="444">
        <f t="shared" ca="1" si="212"/>
        <v>111038032668992.64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111038032668992.64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462658469454.13599</v>
      </c>
      <c r="L5760" s="444">
        <f t="shared" ca="1" si="212"/>
        <v>111500691138446.78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111500691138446.78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464586213076.86157</v>
      </c>
      <c r="L5761" s="444">
        <f t="shared" ca="1" si="212"/>
        <v>111965277351523.64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111965277351523.64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466521988964.68182</v>
      </c>
      <c r="L5762" s="444">
        <f t="shared" ca="1" si="212"/>
        <v>112431799340488.33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112431799340488.33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468465830585.3681</v>
      </c>
      <c r="L5763" s="444">
        <f t="shared" ca="1" si="212"/>
        <v>112900265171073.7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112900265171073.7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470417771546.14044</v>
      </c>
      <c r="L5764" s="444">
        <f t="shared" ca="1" si="212"/>
        <v>113370682942619.84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113370682942619.84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472377845594.24927</v>
      </c>
      <c r="L5765" s="444">
        <f t="shared" ca="1" si="212"/>
        <v>113843060788214.09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113843060788214.09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474346086617.55872</v>
      </c>
      <c r="L5766" s="444">
        <f t="shared" ca="1" si="212"/>
        <v>114317406874831.66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114317406874831.66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476322528645.1319</v>
      </c>
      <c r="L5767" s="444">
        <f t="shared" ca="1" si="212"/>
        <v>114793729403476.78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114793729403476.78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478307205847.81989</v>
      </c>
      <c r="L5768" s="444">
        <f t="shared" ca="1" si="212"/>
        <v>115272036609324.59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115272036609324.59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480300152538.85248</v>
      </c>
      <c r="L5769" s="444">
        <f t="shared" ca="1" si="212"/>
        <v>115752336761863.45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115752336761863.45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482301403174.43103</v>
      </c>
      <c r="L5770" s="444">
        <f t="shared" ca="1" si="212"/>
        <v>116234638165037.89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116234638165037.89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484310992354.32452</v>
      </c>
      <c r="L5771" s="444">
        <f t="shared" ca="1" si="212"/>
        <v>116718949157392.22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116718949157392.22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486328954822.46759</v>
      </c>
      <c r="L5772" s="444">
        <f t="shared" ca="1" si="212"/>
        <v>117205278112214.69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117205278112214.69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488355325467.56122</v>
      </c>
      <c r="L5773" s="444">
        <f t="shared" ca="1" si="212"/>
        <v>117693633437682.25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117693633437682.25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490390139323.67596</v>
      </c>
      <c r="L5774" s="444">
        <f t="shared" ca="1" si="212"/>
        <v>118184023577005.92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118184023577005.92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492433431570.85797</v>
      </c>
      <c r="L5775" s="444">
        <f t="shared" ca="1" si="212"/>
        <v>118676457008576.78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118676457008576.78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494485237535.73657</v>
      </c>
      <c r="L5776" s="444">
        <f t="shared" ca="1" si="212"/>
        <v>119170942246112.52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119170942246112.52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496545592692.1355</v>
      </c>
      <c r="L5777" s="444">
        <f t="shared" ca="1" si="212"/>
        <v>119667487838804.66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119667487838804.66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498614532661.68604</v>
      </c>
      <c r="L5778" s="444">
        <f t="shared" ca="1" si="212"/>
        <v>120166102371466.34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120166102371466.34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500692093214.44312</v>
      </c>
      <c r="L5779" s="444">
        <f t="shared" ca="1" si="212"/>
        <v>120666794464680.78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120666794464680.78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502778310269.50323</v>
      </c>
      <c r="L5780" s="444">
        <f t="shared" ca="1" si="212"/>
        <v>121169572774950.28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121169572774950.28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504873219895.6261</v>
      </c>
      <c r="L5781" s="444">
        <f t="shared" ca="1" si="212"/>
        <v>121674445994845.91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121674445994845.91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506976858311.85791</v>
      </c>
      <c r="L5782" s="444">
        <f t="shared" ca="1" si="212"/>
        <v>122181422853157.77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122181422853157.77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509089261888.15729</v>
      </c>
      <c r="L5783" s="444">
        <f t="shared" ca="1" si="212"/>
        <v>122690512115045.92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122690512115045.92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511210467146.02466</v>
      </c>
      <c r="L5784" s="444">
        <f t="shared" ca="1" si="212"/>
        <v>123201722582191.95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123201722582191.95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513340510759.13312</v>
      </c>
      <c r="L5785" s="444">
        <f t="shared" ca="1" si="212"/>
        <v>123715063092951.09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123715063092951.09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515479429553.96289</v>
      </c>
      <c r="L5786" s="444">
        <f t="shared" ca="1" si="212"/>
        <v>124230542522505.06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124230542522505.06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517627260510.43774</v>
      </c>
      <c r="L5787" s="444">
        <f t="shared" ca="1" si="212"/>
        <v>124748169783015.5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124748169783015.5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519784040762.56451</v>
      </c>
      <c r="L5788" s="444">
        <f t="shared" ca="1" si="212"/>
        <v>125267953823778.06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125267953823778.06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521949807599.0752</v>
      </c>
      <c r="L5789" s="444">
        <f t="shared" ca="1" si="212"/>
        <v>125789903631377.14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125789903631377.14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524124598464.07141</v>
      </c>
      <c r="L5790" s="444">
        <f t="shared" ca="1" si="212"/>
        <v>126314028229841.22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126314028229841.22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526308450957.67169</v>
      </c>
      <c r="L5791" s="444">
        <f t="shared" ca="1" si="212"/>
        <v>126840336680798.89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126840336680798.89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528501402836.66211</v>
      </c>
      <c r="L5792" s="444">
        <f t="shared" ca="1" si="212"/>
        <v>127368838083635.55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127368838083635.55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530703492015.14801</v>
      </c>
      <c r="L5793" s="444">
        <f t="shared" ca="1" si="212"/>
        <v>127899541575650.69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127899541575650.69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532914756565.21118</v>
      </c>
      <c r="L5794" s="444">
        <f t="shared" ca="1" si="212"/>
        <v>128432456332215.91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128432456332215.91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535135234717.56628</v>
      </c>
      <c r="L5795" s="444">
        <f t="shared" ca="1" si="212"/>
        <v>128967591566933.47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128967591566933.47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537364964862.22272</v>
      </c>
      <c r="L5796" s="444">
        <f t="shared" ca="1" si="212"/>
        <v>129504956531795.69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129504956531795.69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539603985549.14868</v>
      </c>
      <c r="L5797" s="444">
        <f t="shared" ca="1" si="212"/>
        <v>130044560517344.84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130044560517344.84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541852335488.93683</v>
      </c>
      <c r="L5798" s="444">
        <f t="shared" ca="1" si="212"/>
        <v>130586412852833.78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130586412852833.78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544110053553.47412</v>
      </c>
      <c r="L5799" s="444">
        <f t="shared" ca="1" si="212"/>
        <v>131130522906387.25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131130522906387.25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546377178776.61353</v>
      </c>
      <c r="L5800" s="444">
        <f t="shared" ca="1" si="212"/>
        <v>131676900085163.86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131676900085163.86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548653750354.84943</v>
      </c>
      <c r="L5801" s="444">
        <f t="shared" ca="1" si="212"/>
        <v>132225553835518.7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132225553835518.7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550939807647.99463</v>
      </c>
      <c r="L5802" s="444">
        <f t="shared" ca="1" si="212"/>
        <v>132776493643166.7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132776493643166.7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553235390179.86121</v>
      </c>
      <c r="L5803" s="444">
        <f t="shared" ca="1" si="212"/>
        <v>133329729033346.56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133329729033346.56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555540537638.94397</v>
      </c>
      <c r="L5804" s="444">
        <f t="shared" ca="1" si="212"/>
        <v>133885269570985.5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133885269570985.5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557855289879.1062</v>
      </c>
      <c r="L5805" s="444">
        <f t="shared" ca="1" si="212"/>
        <v>134443124860864.61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134443124860864.61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560179686920.26917</v>
      </c>
      <c r="L5806" s="444">
        <f t="shared" ca="1" si="212"/>
        <v>135003304547784.88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135003304547784.88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562513768949.10364</v>
      </c>
      <c r="L5807" s="444">
        <f t="shared" ca="1" si="212"/>
        <v>135565818316733.98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135565818316733.98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564857576319.72498</v>
      </c>
      <c r="L5808" s="444">
        <f t="shared" ca="1" si="212"/>
        <v>136130675893053.7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136130675893053.7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567211149554.39038</v>
      </c>
      <c r="L5809" s="444">
        <f t="shared" ca="1" si="212"/>
        <v>136697887042608.09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136697887042608.09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569574529344.20032</v>
      </c>
      <c r="L5810" s="444">
        <f t="shared" ca="1" si="212"/>
        <v>137267461571952.3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137267461571952.3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571947756549.80127</v>
      </c>
      <c r="L5811" s="444">
        <f t="shared" ca="1" si="212"/>
        <v>137839409328502.09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137839409328502.09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574330872202.09204</v>
      </c>
      <c r="L5812" s="444">
        <f t="shared" ca="1" si="212"/>
        <v>138413740200704.19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138413740200704.19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576723917502.93408</v>
      </c>
      <c r="L5813" s="444">
        <f t="shared" ca="1" si="212"/>
        <v>138990464118207.13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138990464118207.13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579126933825.86304</v>
      </c>
      <c r="L5814" s="444">
        <f t="shared" ca="1" si="212"/>
        <v>139569591052032.98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139569591052032.98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581539962716.80408</v>
      </c>
      <c r="L5815" s="444">
        <f t="shared" ca="1" si="212"/>
        <v>140151131014749.78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140151131014749.78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583963045894.79077</v>
      </c>
      <c r="L5816" s="444">
        <f t="shared" ca="1" si="212"/>
        <v>140735094060644.58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140735094060644.58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586396225252.68579</v>
      </c>
      <c r="L5817" s="444">
        <f t="shared" ca="1" si="212"/>
        <v>141321490285897.25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141321490285897.25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588839542857.90515</v>
      </c>
      <c r="L5818" s="444">
        <f t="shared" ca="1" si="212"/>
        <v>141910329828755.16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141910329828755.16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591293040953.14648</v>
      </c>
      <c r="L5819" s="444">
        <f t="shared" ca="1" si="212"/>
        <v>142501622869708.31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142501622869708.31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593756761957.11792</v>
      </c>
      <c r="L5820" s="444">
        <f t="shared" ca="1" si="212"/>
        <v>143095379631665.44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143095379631665.44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596230748465.27271</v>
      </c>
      <c r="L5821" s="444">
        <f t="shared" ca="1" si="212"/>
        <v>143691610380130.72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143691610380130.72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598715043250.54468</v>
      </c>
      <c r="L5822" s="444">
        <f t="shared" ca="1" si="212"/>
        <v>144290325423381.25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144290325423381.25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601209689264.0885</v>
      </c>
      <c r="L5823" s="444">
        <f t="shared" ca="1" si="212"/>
        <v>144891535112645.34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144891535112645.34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603714729636.02222</v>
      </c>
      <c r="L5824" s="444">
        <f t="shared" ca="1" si="212"/>
        <v>145495249842281.38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145495249842281.38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606230207676.17236</v>
      </c>
      <c r="L5825" s="444">
        <f t="shared" ca="1" si="212"/>
        <v>146101480049957.56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146101480049957.56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608756166874.82312</v>
      </c>
      <c r="L5826" s="444">
        <f t="shared" ca="1" si="212"/>
        <v>146710236216832.38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146710236216832.38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611292650903.46826</v>
      </c>
      <c r="L5827" s="444">
        <f t="shared" ca="1" si="212"/>
        <v>147321528867735.84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147321528867735.84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613839703615.56604</v>
      </c>
      <c r="L5828" s="444">
        <f t="shared" ca="1" si="212"/>
        <v>147935368571351.41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147935368571351.41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616397369047.29749</v>
      </c>
      <c r="L5829" s="444">
        <f t="shared" ca="1" si="212"/>
        <v>148551765940398.72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148551765940398.72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618965691418.328</v>
      </c>
      <c r="L5830" s="444">
        <f t="shared" ca="1" si="212"/>
        <v>149170731631817.03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149170731631817.03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621544715132.57092</v>
      </c>
      <c r="L5831" s="444">
        <f t="shared" ca="1" si="212"/>
        <v>149792276346949.59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149792276346949.59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624134484778.95667</v>
      </c>
      <c r="L5832" s="444">
        <f t="shared" ca="1" si="212"/>
        <v>150416410831728.56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150416410831728.56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626735045132.20239</v>
      </c>
      <c r="L5833" s="444">
        <f t="shared" ca="1" si="212"/>
        <v>151043145876860.75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151043145876860.75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629346441153.58643</v>
      </c>
      <c r="L5834" s="444">
        <f t="shared" ca="1" si="212"/>
        <v>151672492318014.34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151672492318014.34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631968717991.72644</v>
      </c>
      <c r="L5835" s="444">
        <f t="shared" ca="1" si="212"/>
        <v>152304461036006.06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152304461036006.06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634601920983.35864</v>
      </c>
      <c r="L5836" s="444">
        <f t="shared" ca="1" si="212"/>
        <v>152939062956989.41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152939062956989.41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637246095654.12256</v>
      </c>
      <c r="L5837" s="444">
        <f t="shared" ca="1" si="212"/>
        <v>153576309052643.53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153576309052643.53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639901287719.34802</v>
      </c>
      <c r="L5838" s="444">
        <f t="shared" ca="1" si="212"/>
        <v>154216210340362.88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154216210340362.88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642567543084.84534</v>
      </c>
      <c r="L5839" s="444">
        <f t="shared" ca="1" si="212"/>
        <v>154858777883447.72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154858777883447.72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645244907847.69885</v>
      </c>
      <c r="L5840" s="444">
        <f t="shared" ca="1" si="212"/>
        <v>155504022791295.41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155504022791295.41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647933428297.06421</v>
      </c>
      <c r="L5841" s="444">
        <f t="shared" ca="1" si="212"/>
        <v>156151956219592.47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156151956219592.47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650633150914.96863</v>
      </c>
      <c r="L5842" s="444">
        <f t="shared" ca="1" si="212"/>
        <v>156802589370507.44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156802589370507.44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653344122377.11426</v>
      </c>
      <c r="L5843" s="444">
        <f t="shared" ca="1" si="212"/>
        <v>157455933492884.56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157455933492884.56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656066389553.68567</v>
      </c>
      <c r="L5844" s="444">
        <f t="shared" ca="1" si="212"/>
        <v>158111999882438.25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158111999882438.25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658799999510.15942</v>
      </c>
      <c r="L5845" s="444">
        <f t="shared" ca="1" si="212"/>
        <v>158770799881948.41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158770799881948.41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661544999508.11841</v>
      </c>
      <c r="L5846" s="444">
        <f t="shared" ca="1" si="212"/>
        <v>159432344881456.53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159432344881456.53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664301437006.06885</v>
      </c>
      <c r="L5847" s="444">
        <f t="shared" ca="1" si="212"/>
        <v>160096646318462.59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160096646318462.59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667069359660.26074</v>
      </c>
      <c r="L5848" s="444">
        <f t="shared" ca="1" si="212"/>
        <v>160763715678122.84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160763715678122.84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669848815325.51184</v>
      </c>
      <c r="L5849" s="444">
        <f t="shared" ca="1" si="212"/>
        <v>161433564493448.34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161433564493448.34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672639852056.03479</v>
      </c>
      <c r="L5850" s="444">
        <f t="shared" ca="1" si="212"/>
        <v>162106204345504.38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162106204345504.38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675442518106.26819</v>
      </c>
      <c r="L5851" s="444">
        <f t="shared" ca="1" si="212"/>
        <v>162781646863610.66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162781646863610.66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678256861931.71106</v>
      </c>
      <c r="L5852" s="444">
        <f t="shared" ca="1" si="212"/>
        <v>163459903725542.38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163459903725542.38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681082932189.75989</v>
      </c>
      <c r="L5853" s="444">
        <f t="shared" ca="1" si="212"/>
        <v>164140986657732.13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164140986657732.13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683920777740.55054</v>
      </c>
      <c r="L5854" s="444">
        <f t="shared" ca="1" si="212"/>
        <v>164824907435472.69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164824907435472.69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686770447647.80286</v>
      </c>
      <c r="L5855" s="444">
        <f t="shared" ca="1" si="212"/>
        <v>165511677883120.5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165511677883120.5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689631991179.6687</v>
      </c>
      <c r="L5856" s="444">
        <f t="shared" ca="1" si="212"/>
        <v>166201309874300.16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166201309874300.16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692505457809.58398</v>
      </c>
      <c r="L5857" s="444">
        <f t="shared" ca="1" si="212"/>
        <v>166893815332109.75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166893815332109.75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695390897217.1239</v>
      </c>
      <c r="L5858" s="444">
        <f t="shared" ca="1" si="212"/>
        <v>167589206229326.88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167589206229326.88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698288359288.86194</v>
      </c>
      <c r="L5859" s="444">
        <f t="shared" ca="1" si="212"/>
        <v>168287494588615.75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168287494588615.75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701197894119.2323</v>
      </c>
      <c r="L5860" s="444">
        <f t="shared" ca="1" si="212"/>
        <v>168988692482734.97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168988692482734.97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704119552011.39575</v>
      </c>
      <c r="L5861" s="444">
        <f t="shared" ca="1" si="212"/>
        <v>169692812034746.38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169692812034746.38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707053383478.10986</v>
      </c>
      <c r="L5862" s="444">
        <f t="shared" ca="1" si="212"/>
        <v>170399865418224.5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170399865418224.5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709999439242.60205</v>
      </c>
      <c r="L5863" s="444">
        <f t="shared" ca="1" si="212"/>
        <v>171109864857467.09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171109864857467.09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712957770239.44617</v>
      </c>
      <c r="L5864" s="444">
        <f t="shared" ca="1" si="212"/>
        <v>171822822627706.53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171822822627706.53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715928427615.44385</v>
      </c>
      <c r="L5865" s="444">
        <f t="shared" ca="1" si="212"/>
        <v>172538751055321.97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172538751055321.97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718911462730.50818</v>
      </c>
      <c r="L5866" s="444">
        <f t="shared" ca="1" si="212"/>
        <v>173257662518052.47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173257662518052.47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721906927158.552</v>
      </c>
      <c r="L5867" s="444">
        <f t="shared" ca="1" si="212"/>
        <v>173979569445211.03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173979569445211.03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724914872688.37927</v>
      </c>
      <c r="L5868" s="444">
        <f t="shared" ca="1" si="212"/>
        <v>174704484317899.41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174704484317899.41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727935351324.58081</v>
      </c>
      <c r="L5869" s="444">
        <f t="shared" ca="1" si="212"/>
        <v>175432419669224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175432419669224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730968415288.43335</v>
      </c>
      <c r="L5870" s="444">
        <f t="shared" ca="1" si="212"/>
        <v>176163388084512.44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176163388084512.44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734014117018.80176</v>
      </c>
      <c r="L5871" s="444">
        <f t="shared" ca="1" si="212"/>
        <v>176897402201531.25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176897402201531.25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737072509173.04688</v>
      </c>
      <c r="L5872" s="444">
        <f t="shared" ca="1" si="212"/>
        <v>177634474710704.31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177634474710704.31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740143644627.93457</v>
      </c>
      <c r="L5873" s="444">
        <f t="shared" ref="L5873:L6127" ca="1" si="217">I5873-J5873+K5873</f>
        <v>178374618355332.25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178374618355332.25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743227576480.55103</v>
      </c>
      <c r="L5874" s="444">
        <f t="shared" ca="1" si="217"/>
        <v>179117845931812.81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179117845931812.81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746324358049.22009</v>
      </c>
      <c r="L5875" s="444">
        <f t="shared" ca="1" si="217"/>
        <v>179864170289862.03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179864170289862.03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749434042874.42517</v>
      </c>
      <c r="L5876" s="444">
        <f t="shared" ca="1" si="217"/>
        <v>180613604332736.47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180613604332736.47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752556684719.73523</v>
      </c>
      <c r="L5877" s="444">
        <f t="shared" ca="1" si="217"/>
        <v>181366161017456.22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181366161017456.22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755692337572.73425</v>
      </c>
      <c r="L5878" s="444">
        <f t="shared" ca="1" si="217"/>
        <v>182121853355028.94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182121853355028.94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758841055645.95386</v>
      </c>
      <c r="L5879" s="444">
        <f t="shared" ca="1" si="217"/>
        <v>182880694410674.91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182880694410674.91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762002893377.81213</v>
      </c>
      <c r="L5880" s="444">
        <f t="shared" ca="1" si="217"/>
        <v>183642697304052.72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183642697304052.72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765177905433.55298</v>
      </c>
      <c r="L5881" s="444">
        <f t="shared" ca="1" si="217"/>
        <v>184407875209486.28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184407875209486.28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768366146706.19287</v>
      </c>
      <c r="L5882" s="444">
        <f t="shared" ca="1" si="217"/>
        <v>185176241356192.47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185176241356192.47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771567672317.46863</v>
      </c>
      <c r="L5883" s="444">
        <f t="shared" ca="1" si="217"/>
        <v>185947809028509.94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185947809028509.94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774782537618.79138</v>
      </c>
      <c r="L5884" s="444">
        <f t="shared" ca="1" si="217"/>
        <v>186722591566128.72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186722591566128.72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778010798192.203</v>
      </c>
      <c r="L5885" s="444">
        <f t="shared" ca="1" si="217"/>
        <v>187500602364320.91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187500602364320.91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781252509851.33716</v>
      </c>
      <c r="L5886" s="444">
        <f t="shared" ca="1" si="217"/>
        <v>188281854874172.25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188281854874172.25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784507728642.3844</v>
      </c>
      <c r="L5887" s="444">
        <f t="shared" ca="1" si="217"/>
        <v>189066362602814.63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189066362602814.63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787776510845.06091</v>
      </c>
      <c r="L5888" s="444">
        <f t="shared" ca="1" si="217"/>
        <v>189854139113659.69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189854139113659.69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791058912973.58203</v>
      </c>
      <c r="L5889" s="444">
        <f t="shared" ca="1" si="217"/>
        <v>190645198026633.28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190645198026633.28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794354991777.63867</v>
      </c>
      <c r="L5890" s="444">
        <f t="shared" ca="1" si="217"/>
        <v>191439553018410.91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191439553018410.91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797664804243.37878</v>
      </c>
      <c r="L5891" s="444">
        <f t="shared" ca="1" si="217"/>
        <v>192237217822654.28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192237217822654.28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800988407594.39282</v>
      </c>
      <c r="L5892" s="444">
        <f t="shared" ca="1" si="217"/>
        <v>193038206230248.69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193038206230248.69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804325859292.70288</v>
      </c>
      <c r="L5893" s="444">
        <f t="shared" ca="1" si="217"/>
        <v>193842532089541.38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193842532089541.38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807677217039.75574</v>
      </c>
      <c r="L5894" s="444">
        <f t="shared" ca="1" si="217"/>
        <v>194650209306581.13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194650209306581.13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811042538777.42139</v>
      </c>
      <c r="L5895" s="444">
        <f t="shared" ca="1" si="217"/>
        <v>195461251845358.53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195461251845358.53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814421882688.9939</v>
      </c>
      <c r="L5896" s="444">
        <f t="shared" ca="1" si="217"/>
        <v>196275673728047.53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196275673728047.53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817815307200.198</v>
      </c>
      <c r="L5897" s="444">
        <f t="shared" ca="1" si="217"/>
        <v>197093489035247.72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197093489035247.72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821222870980.19885</v>
      </c>
      <c r="L5898" s="444">
        <f t="shared" ca="1" si="217"/>
        <v>197914711906227.91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197914711906227.91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824644632942.61621</v>
      </c>
      <c r="L5899" s="444">
        <f t="shared" ca="1" si="217"/>
        <v>198739356539170.53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198739356539170.53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828080652246.54382</v>
      </c>
      <c r="L5900" s="444">
        <f t="shared" ca="1" si="217"/>
        <v>199567437191417.06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199567437191417.06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831530988297.57104</v>
      </c>
      <c r="L5901" s="444">
        <f t="shared" ca="1" si="217"/>
        <v>200398968179714.63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200398968179714.63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834995700748.81091</v>
      </c>
      <c r="L5902" s="444">
        <f t="shared" ca="1" si="217"/>
        <v>201233963880463.44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201233963880463.44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838474849501.93103</v>
      </c>
      <c r="L5903" s="444">
        <f t="shared" ca="1" si="217"/>
        <v>202072438729965.38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202072438729965.38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841968494708.18909</v>
      </c>
      <c r="L5904" s="444">
        <f t="shared" ca="1" si="217"/>
        <v>202914407224673.56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202914407224673.56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845476696769.47314</v>
      </c>
      <c r="L5905" s="444">
        <f t="shared" ca="1" si="217"/>
        <v>203759883921443.03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203759883921443.03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848999516339.34595</v>
      </c>
      <c r="L5906" s="444">
        <f t="shared" ca="1" si="217"/>
        <v>204608883437782.38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204608883437782.38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852537014324.09326</v>
      </c>
      <c r="L5907" s="444">
        <f t="shared" ca="1" si="217"/>
        <v>205461420452106.47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205461420452106.47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856089251883.77698</v>
      </c>
      <c r="L5908" s="444">
        <f t="shared" ca="1" si="217"/>
        <v>206317509703990.25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206317509703990.25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859656290433.29272</v>
      </c>
      <c r="L5909" s="444">
        <f t="shared" ca="1" si="217"/>
        <v>207177165994423.53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207177165994423.53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863238191643.4314</v>
      </c>
      <c r="L5910" s="444">
        <f t="shared" ca="1" si="217"/>
        <v>208040404186066.97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208040404186066.97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866835017441.94568</v>
      </c>
      <c r="L5911" s="444">
        <f t="shared" ca="1" si="217"/>
        <v>208907239203508.91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208907239203508.91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870446830014.62048</v>
      </c>
      <c r="L5912" s="444">
        <f t="shared" ca="1" si="217"/>
        <v>209777686033523.53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209777686033523.53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874073691806.34802</v>
      </c>
      <c r="L5913" s="444">
        <f t="shared" ca="1" si="217"/>
        <v>210651759725329.88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210651759725329.88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877715665522.20776</v>
      </c>
      <c r="L5914" s="444">
        <f t="shared" ca="1" si="217"/>
        <v>211529475390852.09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211529475390852.09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881372814128.55042</v>
      </c>
      <c r="L5915" s="444">
        <f t="shared" ca="1" si="217"/>
        <v>212410848204980.66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212410848204980.66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885045200854.08606</v>
      </c>
      <c r="L5916" s="444">
        <f t="shared" ca="1" si="217"/>
        <v>213295893405834.75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213295893405834.75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888732889190.97815</v>
      </c>
      <c r="L5917" s="444">
        <f t="shared" ca="1" si="217"/>
        <v>214184626295025.72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214184626295025.72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892435942895.94043</v>
      </c>
      <c r="L5918" s="444">
        <f t="shared" ca="1" si="217"/>
        <v>215077062237921.66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215077062237921.66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896154425991.34021</v>
      </c>
      <c r="L5919" s="444">
        <f t="shared" ca="1" si="217"/>
        <v>215973216663913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215973216663913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899888402766.3042</v>
      </c>
      <c r="L5920" s="444">
        <f t="shared" ca="1" si="217"/>
        <v>216873105066679.31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216873105066679.31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903637937777.83044</v>
      </c>
      <c r="L5921" s="444">
        <f t="shared" ca="1" si="217"/>
        <v>217776743004457.16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217776743004457.16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907403095851.90479</v>
      </c>
      <c r="L5922" s="444">
        <f t="shared" ca="1" si="217"/>
        <v>218684146100309.06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218684146100309.06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911183942084.62109</v>
      </c>
      <c r="L5923" s="444">
        <f t="shared" ca="1" si="217"/>
        <v>219595330042393.69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219595330042393.69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914980541843.30701</v>
      </c>
      <c r="L5924" s="444">
        <f t="shared" ca="1" si="217"/>
        <v>220510310584237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220510310584237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918792960767.65417</v>
      </c>
      <c r="L5925" s="444">
        <f t="shared" ca="1" si="217"/>
        <v>221429103545004.66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221429103545004.66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922621264770.85266</v>
      </c>
      <c r="L5926" s="444">
        <f t="shared" ca="1" si="217"/>
        <v>222351724809775.5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222351724809775.5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926465520040.73132</v>
      </c>
      <c r="L5927" s="444">
        <f t="shared" ca="1" si="217"/>
        <v>223278190329816.22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223278190329816.22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930325793040.90076</v>
      </c>
      <c r="L5928" s="444">
        <f t="shared" ca="1" si="217"/>
        <v>224208516122857.13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224208516122857.13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934202150511.90466</v>
      </c>
      <c r="L5929" s="444">
        <f t="shared" ca="1" si="217"/>
        <v>225142718273369.03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225142718273369.03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938094659472.37097</v>
      </c>
      <c r="L5930" s="444">
        <f t="shared" ca="1" si="217"/>
        <v>226080812932841.41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226080812932841.41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942003387220.17236</v>
      </c>
      <c r="L5931" s="444">
        <f t="shared" ca="1" si="217"/>
        <v>227022816320061.59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227022816320061.59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945928401333.58997</v>
      </c>
      <c r="L5932" s="444">
        <f t="shared" ca="1" si="217"/>
        <v>227968744721395.19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227968744721395.19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949869769672.47998</v>
      </c>
      <c r="L5933" s="444">
        <f t="shared" ca="1" si="217"/>
        <v>228918614491067.66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228918614491067.66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953827560379.44836</v>
      </c>
      <c r="L5934" s="444">
        <f t="shared" ca="1" si="217"/>
        <v>229872442051447.09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229872442051447.09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957801841881.02942</v>
      </c>
      <c r="L5935" s="444">
        <f t="shared" ca="1" si="217"/>
        <v>230830243893328.13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230830243893328.13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961792682888.86719</v>
      </c>
      <c r="L5936" s="444">
        <f t="shared" ca="1" si="217"/>
        <v>231792036576217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231792036576217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965800152400.90417</v>
      </c>
      <c r="L5937" s="444">
        <f t="shared" ca="1" si="217"/>
        <v>232757836728617.91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232757836728617.91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969824319702.57458</v>
      </c>
      <c r="L5938" s="444">
        <f t="shared" ca="1" si="217"/>
        <v>233727661048320.47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233727661048320.47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973865254368.00195</v>
      </c>
      <c r="L5939" s="444">
        <f t="shared" ca="1" si="217"/>
        <v>234701526302688.47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234701526302688.47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977923026261.2019</v>
      </c>
      <c r="L5940" s="444">
        <f t="shared" ca="1" si="217"/>
        <v>235679449328949.66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235679449328949.66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981997705537.29041</v>
      </c>
      <c r="L5941" s="444">
        <f t="shared" ca="1" si="217"/>
        <v>236661447034486.94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236661447034486.94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986089362643.69543</v>
      </c>
      <c r="L5942" s="444">
        <f t="shared" ca="1" si="217"/>
        <v>237647536397130.63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237647536397130.63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990198068321.37744</v>
      </c>
      <c r="L5943" s="444">
        <f t="shared" ca="1" si="217"/>
        <v>238637734465452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238637734465452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994323893606.04993</v>
      </c>
      <c r="L5944" s="444">
        <f t="shared" ca="1" si="217"/>
        <v>239632058359058.06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239632058359058.06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998466909829.40857</v>
      </c>
      <c r="L5945" s="444">
        <f t="shared" ca="1" si="217"/>
        <v>240630525268887.47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240630525268887.47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1002627188620.3644</v>
      </c>
      <c r="L5946" s="444">
        <f t="shared" ca="1" si="217"/>
        <v>241633152457507.84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241633152457507.84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1006804801906.2827</v>
      </c>
      <c r="L5947" s="444">
        <f t="shared" ca="1" si="217"/>
        <v>242639957259414.13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242639957259414.13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1010999821914.2255</v>
      </c>
      <c r="L5948" s="444">
        <f t="shared" ca="1" si="217"/>
        <v>243650957081328.34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243650957081328.34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1015212321172.2015</v>
      </c>
      <c r="L5949" s="444">
        <f t="shared" ca="1" si="217"/>
        <v>244666169402500.53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244666169402500.53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1019442372510.4188</v>
      </c>
      <c r="L5950" s="444">
        <f t="shared" ca="1" si="217"/>
        <v>245685611775010.94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245685611775010.94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1023690049062.5455</v>
      </c>
      <c r="L5951" s="444">
        <f t="shared" ca="1" si="217"/>
        <v>246709301824073.47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246709301824073.47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1027955424266.9727</v>
      </c>
      <c r="L5952" s="444">
        <f t="shared" ca="1" si="217"/>
        <v>247737257248340.44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247737257248340.44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1032238571868.0851</v>
      </c>
      <c r="L5953" s="444">
        <f t="shared" ca="1" si="217"/>
        <v>248769495820208.53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248769495820208.53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1036539565917.5354</v>
      </c>
      <c r="L5954" s="444">
        <f t="shared" ca="1" si="217"/>
        <v>249806035386126.06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249806035386126.06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1040858480775.5253</v>
      </c>
      <c r="L5955" s="444">
        <f t="shared" ca="1" si="217"/>
        <v>250846893866901.59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250846893866901.59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1045195391112.09</v>
      </c>
      <c r="L5956" s="444">
        <f t="shared" ca="1" si="217"/>
        <v>251892089258013.69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251892089258013.69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1049550371908.3903</v>
      </c>
      <c r="L5957" s="444">
        <f t="shared" ca="1" si="217"/>
        <v>252941639629922.06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252941639629922.06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1053923498458.0084</v>
      </c>
      <c r="L5958" s="444">
        <f t="shared" ca="1" si="217"/>
        <v>253995563128380.06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253995563128380.06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1058314846368.2502</v>
      </c>
      <c r="L5959" s="444">
        <f t="shared" ca="1" si="217"/>
        <v>255053877974748.31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255053877974748.31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1062724491561.4513</v>
      </c>
      <c r="L5960" s="444">
        <f t="shared" ca="1" si="217"/>
        <v>256116602466309.75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256116602466309.75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1067152510276.2906</v>
      </c>
      <c r="L5961" s="444">
        <f t="shared" ca="1" si="217"/>
        <v>257183754976586.03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257183754976586.03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1071598979069.1083</v>
      </c>
      <c r="L5962" s="444">
        <f t="shared" ca="1" si="217"/>
        <v>258255353955655.13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258255353955655.13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1076063974815.2296</v>
      </c>
      <c r="L5963" s="444">
        <f t="shared" ca="1" si="217"/>
        <v>259331417930470.34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259331417930470.34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1080547574710.2932</v>
      </c>
      <c r="L5964" s="444">
        <f t="shared" ca="1" si="217"/>
        <v>260411965505180.63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260411965505180.63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1085049856271.5858</v>
      </c>
      <c r="L5965" s="444">
        <f t="shared" ca="1" si="217"/>
        <v>261497015361452.22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261497015361452.22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1089570897339.3843</v>
      </c>
      <c r="L5966" s="444">
        <f t="shared" ca="1" si="217"/>
        <v>262586586258791.59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262586586258791.59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1094110776078.2983</v>
      </c>
      <c r="L5967" s="444">
        <f t="shared" ca="1" si="217"/>
        <v>263680697034869.91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263680697034869.91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1098669570978.6248</v>
      </c>
      <c r="L5968" s="444">
        <f t="shared" ca="1" si="217"/>
        <v>264779366605848.53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264779366605848.53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1103247360857.7024</v>
      </c>
      <c r="L5969" s="444">
        <f t="shared" ca="1" si="217"/>
        <v>265882613966706.22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265882613966706.22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1107844224861.2759</v>
      </c>
      <c r="L5970" s="444">
        <f t="shared" ca="1" si="217"/>
        <v>266990458191567.5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266990458191567.5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1112460242464.8645</v>
      </c>
      <c r="L5971" s="444">
        <f t="shared" ca="1" si="217"/>
        <v>268102918434032.38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268102918434032.38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1117095493475.135</v>
      </c>
      <c r="L5972" s="444">
        <f t="shared" ca="1" si="217"/>
        <v>269220013927507.5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269220013927507.5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1121750058031.2813</v>
      </c>
      <c r="L5973" s="444">
        <f t="shared" ca="1" si="217"/>
        <v>270341763985538.78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270341763985538.78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1126424016606.4116</v>
      </c>
      <c r="L5974" s="444">
        <f t="shared" ca="1" si="217"/>
        <v>271468188002145.19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271468188002145.19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1131117450008.9385</v>
      </c>
      <c r="L5975" s="444">
        <f t="shared" ca="1" si="217"/>
        <v>272599305452154.13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272599305452154.13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1135830439383.9753</v>
      </c>
      <c r="L5976" s="444">
        <f t="shared" ca="1" si="217"/>
        <v>273735135891538.09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273735135891538.09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1140563066214.7419</v>
      </c>
      <c r="L5977" s="444">
        <f t="shared" ca="1" si="217"/>
        <v>274875698957752.84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274875698957752.84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1145315412323.9702</v>
      </c>
      <c r="L5978" s="444">
        <f t="shared" ca="1" si="217"/>
        <v>276021014370076.81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276021014370076.81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1150087559875.3201</v>
      </c>
      <c r="L5979" s="444">
        <f t="shared" ca="1" si="217"/>
        <v>277171101929952.13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277171101929952.13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1154879591374.8005</v>
      </c>
      <c r="L5980" s="444">
        <f t="shared" ca="1" si="217"/>
        <v>278325981521326.94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278325981521326.94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1159691589672.1956</v>
      </c>
      <c r="L5981" s="444">
        <f t="shared" ca="1" si="217"/>
        <v>279485673110999.13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279485673110999.13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1164523637962.4961</v>
      </c>
      <c r="L5982" s="444">
        <f t="shared" ca="1" si="217"/>
        <v>280650196748961.63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280650196748961.63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1169375819787.3401</v>
      </c>
      <c r="L5983" s="444">
        <f t="shared" ca="1" si="217"/>
        <v>281819572568748.94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281819572568748.94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1174248219036.4539</v>
      </c>
      <c r="L5984" s="444">
        <f t="shared" ca="1" si="217"/>
        <v>282993820787785.38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282993820787785.38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1179140919949.1057</v>
      </c>
      <c r="L5985" s="444">
        <f t="shared" ca="1" si="217"/>
        <v>284172961707734.5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284172961707734.5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1184054007115.5603</v>
      </c>
      <c r="L5986" s="444">
        <f t="shared" ca="1" si="217"/>
        <v>285357015714850.06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285357015714850.06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1188987565478.542</v>
      </c>
      <c r="L5987" s="444">
        <f t="shared" ca="1" si="217"/>
        <v>286546003280328.63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286546003280328.63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1193941680334.7026</v>
      </c>
      <c r="L5988" s="444">
        <f t="shared" ca="1" si="217"/>
        <v>287739944960663.31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287739944960663.31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1198916437336.0972</v>
      </c>
      <c r="L5989" s="444">
        <f t="shared" ca="1" si="217"/>
        <v>288938861397999.44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288938861397999.44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1203911922491.6643</v>
      </c>
      <c r="L5990" s="444">
        <f t="shared" ca="1" si="217"/>
        <v>290142773320491.13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290142773320491.13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1208928222168.7129</v>
      </c>
      <c r="L5991" s="444">
        <f t="shared" ca="1" si="217"/>
        <v>291351701542659.81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291351701542659.81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1213965423094.4158</v>
      </c>
      <c r="L5992" s="444">
        <f t="shared" ca="1" si="217"/>
        <v>292565666965754.25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292565666965754.25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1219023612357.3093</v>
      </c>
      <c r="L5993" s="444">
        <f t="shared" ca="1" si="217"/>
        <v>293784690578111.56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293784690578111.56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1224102877408.7981</v>
      </c>
      <c r="L5994" s="444">
        <f t="shared" ca="1" si="217"/>
        <v>295008793455520.38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295008793455520.38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1229203306064.6682</v>
      </c>
      <c r="L5995" s="444">
        <f t="shared" ca="1" si="217"/>
        <v>296237996761585.06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296237996761585.06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1234324986506.6045</v>
      </c>
      <c r="L5996" s="444">
        <f t="shared" ca="1" si="217"/>
        <v>297472321748091.69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297472321748091.69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1239468007283.7153</v>
      </c>
      <c r="L5997" s="444">
        <f t="shared" ca="1" si="217"/>
        <v>298711789755375.38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298711789755375.38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1244632457314.064</v>
      </c>
      <c r="L5998" s="444">
        <f t="shared" ca="1" si="217"/>
        <v>299956422212689.44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299956422212689.44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1249818425886.2061</v>
      </c>
      <c r="L5999" s="444">
        <f t="shared" ca="1" si="217"/>
        <v>301206240638575.63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301206240638575.63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1255026002660.7317</v>
      </c>
      <c r="L6000" s="444">
        <f t="shared" ca="1" si="217"/>
        <v>302461266641236.38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302461266641236.38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1260255277671.8181</v>
      </c>
      <c r="L6001" s="444">
        <f t="shared" ca="1" si="217"/>
        <v>303721521918908.19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303721521918908.19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1265506341328.7842</v>
      </c>
      <c r="L6002" s="444">
        <f t="shared" ca="1" si="217"/>
        <v>304987028260237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304987028260237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1270779284417.6541</v>
      </c>
      <c r="L6003" s="444">
        <f t="shared" ca="1" si="217"/>
        <v>306257807544654.63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306257807544654.63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1276074198102.7275</v>
      </c>
      <c r="L6004" s="444">
        <f t="shared" ca="1" si="217"/>
        <v>307533881742757.38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307533881742757.38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1281391173928.1558</v>
      </c>
      <c r="L6005" s="444">
        <f t="shared" ca="1" si="217"/>
        <v>308815272916685.5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308815272916685.5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1286730303819.5229</v>
      </c>
      <c r="L6006" s="444">
        <f t="shared" ca="1" si="217"/>
        <v>310102003220505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310102003220505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1292091680085.4375</v>
      </c>
      <c r="L6007" s="444">
        <f t="shared" ca="1" si="217"/>
        <v>311394094900590.44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311394094900590.44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1297475395419.1267</v>
      </c>
      <c r="L6008" s="444">
        <f t="shared" ca="1" si="217"/>
        <v>312691570296009.56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312691570296009.56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1302881542900.0398</v>
      </c>
      <c r="L6009" s="444">
        <f t="shared" ca="1" si="217"/>
        <v>313994451838909.63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313994451838909.63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1308310215995.4568</v>
      </c>
      <c r="L6010" s="444">
        <f t="shared" ca="1" si="217"/>
        <v>315302762054905.06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315302762054905.06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1313761508562.1045</v>
      </c>
      <c r="L6011" s="444">
        <f t="shared" ca="1" si="217"/>
        <v>316616523563467.19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316616523563467.19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1319235514847.78</v>
      </c>
      <c r="L6012" s="444">
        <f t="shared" ca="1" si="217"/>
        <v>317935759078314.94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317935759078314.94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1324732329492.979</v>
      </c>
      <c r="L6013" s="444">
        <f t="shared" ca="1" si="217"/>
        <v>319260491407807.94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319260491407807.94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1330252047532.533</v>
      </c>
      <c r="L6014" s="444">
        <f t="shared" ca="1" si="217"/>
        <v>320590743455340.5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320590743455340.5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1335794764397.252</v>
      </c>
      <c r="L6015" s="444">
        <f t="shared" ca="1" si="217"/>
        <v>321926538219737.75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321926538219737.75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1341360575915.574</v>
      </c>
      <c r="L6016" s="444">
        <f t="shared" ca="1" si="217"/>
        <v>323267898795653.31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323267898795653.31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1346949578315.2222</v>
      </c>
      <c r="L6017" s="444">
        <f t="shared" ca="1" si="217"/>
        <v>324614848373968.56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324614848373968.56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1352561868224.8689</v>
      </c>
      <c r="L6018" s="444">
        <f t="shared" ca="1" si="217"/>
        <v>325967410242193.44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325967410242193.44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1358197542675.8059</v>
      </c>
      <c r="L6019" s="444">
        <f t="shared" ca="1" si="217"/>
        <v>327325607784869.25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327325607784869.25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1363856699103.6218</v>
      </c>
      <c r="L6020" s="444">
        <f t="shared" ca="1" si="217"/>
        <v>328689464483972.88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328689464483972.88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1369539435349.887</v>
      </c>
      <c r="L6021" s="444">
        <f t="shared" ca="1" si="217"/>
        <v>330059003919322.75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330059003919322.75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1375245849663.8447</v>
      </c>
      <c r="L6022" s="444">
        <f t="shared" ca="1" si="217"/>
        <v>331434249768986.63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331434249768986.63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1380976040704.1108</v>
      </c>
      <c r="L6023" s="444">
        <f t="shared" ca="1" si="217"/>
        <v>332815225809690.75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332815225809690.75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1386730107540.3782</v>
      </c>
      <c r="L6024" s="444">
        <f t="shared" ca="1" si="217"/>
        <v>334201955917231.13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334201955917231.13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1392508149655.1296</v>
      </c>
      <c r="L6025" s="444">
        <f t="shared" ca="1" si="217"/>
        <v>335594464066886.25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335594464066886.25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1398310266945.3594</v>
      </c>
      <c r="L6026" s="444">
        <f t="shared" ca="1" si="217"/>
        <v>336992774333831.63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336992774333831.63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1404136559724.2983</v>
      </c>
      <c r="L6027" s="444">
        <f t="shared" ca="1" si="217"/>
        <v>338396910893555.94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338396910893555.94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1409987128723.1497</v>
      </c>
      <c r="L6028" s="444">
        <f t="shared" ca="1" si="217"/>
        <v>339806898022279.06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339806898022279.06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1415862075092.8293</v>
      </c>
      <c r="L6029" s="444">
        <f t="shared" ca="1" si="217"/>
        <v>341222760097371.88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341222760097371.88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1421761500405.7161</v>
      </c>
      <c r="L6030" s="444">
        <f t="shared" ca="1" si="217"/>
        <v>342644521597777.56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342644521597777.56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1427685506657.4065</v>
      </c>
      <c r="L6031" s="444">
        <f t="shared" ca="1" si="217"/>
        <v>344072207104435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344072207104435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1433634196268.4792</v>
      </c>
      <c r="L6032" s="444">
        <f t="shared" ca="1" si="217"/>
        <v>345505841300703.5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345505841300703.5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1439607672086.2646</v>
      </c>
      <c r="L6033" s="444">
        <f t="shared" ca="1" si="217"/>
        <v>346945448972789.75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346945448972789.75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1445606037386.624</v>
      </c>
      <c r="L6034" s="444">
        <f t="shared" ca="1" si="217"/>
        <v>348391055010176.38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348391055010176.38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1451629395875.7349</v>
      </c>
      <c r="L6035" s="444">
        <f t="shared" ca="1" si="217"/>
        <v>349842684406052.13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349842684406052.13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1457677851691.8838</v>
      </c>
      <c r="L6036" s="444">
        <f t="shared" ca="1" si="217"/>
        <v>351300362257744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351300362257744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1463751509407.2666</v>
      </c>
      <c r="L6037" s="444">
        <f t="shared" ca="1" si="217"/>
        <v>352764113767151.25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352764113767151.25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1469850474029.7969</v>
      </c>
      <c r="L6038" s="444">
        <f t="shared" ca="1" si="217"/>
        <v>354233964241181.06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354233964241181.06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1475974851004.9211</v>
      </c>
      <c r="L6039" s="444">
        <f t="shared" ca="1" si="217"/>
        <v>355709939092186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355709939092186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1482124746217.4417</v>
      </c>
      <c r="L6040" s="444">
        <f t="shared" ca="1" si="217"/>
        <v>357192063838403.44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357192063838403.44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1488300265993.3477</v>
      </c>
      <c r="L6041" s="444">
        <f t="shared" ca="1" si="217"/>
        <v>358680364104396.81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358680364104396.81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1494501517101.6533</v>
      </c>
      <c r="L6042" s="444">
        <f t="shared" ca="1" si="217"/>
        <v>360174865621498.44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360174865621498.44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1500728606756.2434</v>
      </c>
      <c r="L6043" s="444">
        <f t="shared" ca="1" si="217"/>
        <v>361675594228254.69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361675594228254.69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1506981642617.7278</v>
      </c>
      <c r="L6044" s="444">
        <f t="shared" ca="1" si="217"/>
        <v>363182575870872.44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363182575870872.44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1513260732795.3018</v>
      </c>
      <c r="L6045" s="444">
        <f t="shared" ca="1" si="217"/>
        <v>364695836603667.75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364695836603667.75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1519565985848.6157</v>
      </c>
      <c r="L6046" s="444">
        <f t="shared" ca="1" si="217"/>
        <v>366215402589516.38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366215402589516.38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1525897510789.6516</v>
      </c>
      <c r="L6047" s="444">
        <f t="shared" ca="1" si="217"/>
        <v>367741300100306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367741300100306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1532255417084.6084</v>
      </c>
      <c r="L6048" s="444">
        <f t="shared" ca="1" si="217"/>
        <v>369273555517390.63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369273555517390.63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1538639814655.7942</v>
      </c>
      <c r="L6049" s="444">
        <f t="shared" ca="1" si="217"/>
        <v>370812195332046.44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370812195332046.44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1545050813883.5269</v>
      </c>
      <c r="L6050" s="444">
        <f t="shared" ca="1" si="217"/>
        <v>372357246145929.94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372357246145929.94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1551488525608.0415</v>
      </c>
      <c r="L6051" s="444">
        <f t="shared" ca="1" si="217"/>
        <v>373908734671538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373908734671538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1557953061131.4082</v>
      </c>
      <c r="L6052" s="444">
        <f t="shared" ca="1" si="217"/>
        <v>375466687732669.44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375466687732669.44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1564444532219.4561</v>
      </c>
      <c r="L6053" s="444">
        <f t="shared" ca="1" si="217"/>
        <v>377031132264888.88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377031132264888.88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1570963051103.7036</v>
      </c>
      <c r="L6054" s="444">
        <f t="shared" ca="1" si="217"/>
        <v>378602095315992.56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378602095315992.56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1577508730483.3022</v>
      </c>
      <c r="L6055" s="444">
        <f t="shared" ca="1" si="217"/>
        <v>380179604046475.88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380179604046475.88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1584081683526.9829</v>
      </c>
      <c r="L6056" s="444">
        <f t="shared" ca="1" si="217"/>
        <v>381763685730002.88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381763685730002.88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1590682023875.012</v>
      </c>
      <c r="L6057" s="444">
        <f t="shared" ca="1" si="217"/>
        <v>383354367753877.88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383354367753877.88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1597309865641.1577</v>
      </c>
      <c r="L6058" s="444">
        <f t="shared" ca="1" si="217"/>
        <v>384951677619519.06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384951677619519.06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1603965323414.6628</v>
      </c>
      <c r="L6059" s="444">
        <f t="shared" ca="1" si="217"/>
        <v>386555642942933.75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386555642942933.75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1610648512262.2239</v>
      </c>
      <c r="L6060" s="444">
        <f t="shared" ca="1" si="217"/>
        <v>388166291455196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388166291455196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1617359547729.9834</v>
      </c>
      <c r="L6061" s="444">
        <f t="shared" ca="1" si="217"/>
        <v>389783651002926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389783651002926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1624098545845.5249</v>
      </c>
      <c r="L6062" s="444">
        <f t="shared" ca="1" si="217"/>
        <v>391407749548771.5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391407749548771.5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1630865623119.8813</v>
      </c>
      <c r="L6063" s="444">
        <f t="shared" ca="1" si="217"/>
        <v>393038615171891.38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393038615171891.38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1637660896549.5474</v>
      </c>
      <c r="L6064" s="444">
        <f t="shared" ca="1" si="217"/>
        <v>394676276068440.94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394676276068440.94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1644484483618.5039</v>
      </c>
      <c r="L6065" s="444">
        <f t="shared" ca="1" si="217"/>
        <v>396320760552059.44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396320760552059.44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1651336502300.2476</v>
      </c>
      <c r="L6066" s="444">
        <f t="shared" ca="1" si="217"/>
        <v>397972097054359.69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397972097054359.69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1658217071059.832</v>
      </c>
      <c r="L6067" s="444">
        <f t="shared" ca="1" si="217"/>
        <v>399630314125419.5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399630314125419.5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1665126308855.9146</v>
      </c>
      <c r="L6068" s="444">
        <f t="shared" ca="1" si="217"/>
        <v>401295440434275.44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401295440434275.44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1672064335142.8142</v>
      </c>
      <c r="L6069" s="444">
        <f t="shared" ca="1" si="217"/>
        <v>402967504769418.25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402967504769418.25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1679031269872.5759</v>
      </c>
      <c r="L6070" s="444">
        <f t="shared" ca="1" si="217"/>
        <v>404646536039290.81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404646536039290.81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1686027233497.0449</v>
      </c>
      <c r="L6071" s="444">
        <f t="shared" ca="1" si="217"/>
        <v>406332563272787.88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406332563272787.88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1693052346969.9495</v>
      </c>
      <c r="L6072" s="444">
        <f t="shared" ca="1" si="217"/>
        <v>408025615619757.81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408025615619757.81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1700106731748.991</v>
      </c>
      <c r="L6073" s="444">
        <f t="shared" ca="1" si="217"/>
        <v>409725722351506.81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409725722351506.81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1707190509797.9451</v>
      </c>
      <c r="L6074" s="444">
        <f t="shared" ca="1" si="217"/>
        <v>411432912861304.75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411432912861304.75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1714303803588.7698</v>
      </c>
      <c r="L6075" s="444">
        <f t="shared" ca="1" si="217"/>
        <v>413147216664893.5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413147216664893.5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1721446736103.7229</v>
      </c>
      <c r="L6076" s="444">
        <f t="shared" ca="1" si="217"/>
        <v>414868663400997.25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414868663400997.25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1728619430837.4885</v>
      </c>
      <c r="L6077" s="444">
        <f t="shared" ca="1" si="217"/>
        <v>416597282831834.75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416597282831834.75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1735822011799.3115</v>
      </c>
      <c r="L6078" s="444">
        <f t="shared" ca="1" si="217"/>
        <v>418333104843634.06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418333104843634.06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1743054603515.1418</v>
      </c>
      <c r="L6079" s="444">
        <f t="shared" ca="1" si="217"/>
        <v>420076159447149.19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420076159447149.19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1750317331029.7883</v>
      </c>
      <c r="L6080" s="444">
        <f t="shared" ca="1" si="217"/>
        <v>421826476778179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421826476778179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1757610319909.0791</v>
      </c>
      <c r="L6081" s="444">
        <f t="shared" ca="1" si="217"/>
        <v>423584087098088.06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423584087098088.06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1764933696242.0334</v>
      </c>
      <c r="L6082" s="444">
        <f t="shared" ca="1" si="217"/>
        <v>425349020794330.13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425349020794330.13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1772287586643.0422</v>
      </c>
      <c r="L6083" s="444">
        <f t="shared" ca="1" si="217"/>
        <v>427121308380973.19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427121308380973.19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1779672118254.0549</v>
      </c>
      <c r="L6084" s="444">
        <f t="shared" ca="1" si="217"/>
        <v>428900980499227.25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428900980499227.25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1787087418746.7803</v>
      </c>
      <c r="L6085" s="444">
        <f t="shared" ca="1" si="217"/>
        <v>430688067917974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430688067917974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1794533616324.8916</v>
      </c>
      <c r="L6086" s="444">
        <f t="shared" ca="1" si="217"/>
        <v>432482601534298.88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432482601534298.88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1802010839726.2454</v>
      </c>
      <c r="L6087" s="444">
        <f t="shared" ca="1" si="217"/>
        <v>434284612374025.13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434284612374025.13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1809519218225.1047</v>
      </c>
      <c r="L6088" s="444">
        <f t="shared" ca="1" si="217"/>
        <v>436094131592250.25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436094131592250.25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1817058881634.376</v>
      </c>
      <c r="L6089" s="444">
        <f t="shared" ca="1" si="217"/>
        <v>437911190473884.63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437911190473884.63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1824629960307.8525</v>
      </c>
      <c r="L6090" s="444">
        <f t="shared" ca="1" si="217"/>
        <v>439735820434192.5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439735820434192.5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1832232585142.4685</v>
      </c>
      <c r="L6091" s="444">
        <f t="shared" ca="1" si="217"/>
        <v>441568053019334.94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441568053019334.94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1839866887580.562</v>
      </c>
      <c r="L6092" s="444">
        <f t="shared" ca="1" si="217"/>
        <v>443407919906915.5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443407919906915.5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1847532999612.1479</v>
      </c>
      <c r="L6093" s="444">
        <f t="shared" ca="1" si="217"/>
        <v>445255452906527.63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445255452906527.63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1855231053777.1987</v>
      </c>
      <c r="L6094" s="444">
        <f t="shared" ca="1" si="217"/>
        <v>447110683960304.81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447110683960304.81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1862961183167.9368</v>
      </c>
      <c r="L6095" s="444">
        <f t="shared" ca="1" si="217"/>
        <v>448973645143472.75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448973645143472.75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1870723521431.1367</v>
      </c>
      <c r="L6096" s="444">
        <f t="shared" ca="1" si="217"/>
        <v>450844368664903.88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450844368664903.88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1878518202770.4329</v>
      </c>
      <c r="L6097" s="444">
        <f t="shared" ca="1" si="217"/>
        <v>452722886867674.31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452722886867674.31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1886345361948.6428</v>
      </c>
      <c r="L6098" s="444">
        <f t="shared" ca="1" si="217"/>
        <v>454609232229622.94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454609232229622.94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1894205134290.0952</v>
      </c>
      <c r="L6099" s="444">
        <f t="shared" ca="1" si="217"/>
        <v>456503437363913.06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456503437363913.06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1902097655682.9709</v>
      </c>
      <c r="L6100" s="444">
        <f t="shared" ca="1" si="217"/>
        <v>458405535019596.06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458405535019596.06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1910023062581.6501</v>
      </c>
      <c r="L6101" s="444">
        <f t="shared" ca="1" si="217"/>
        <v>460315558082177.69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460315558082177.69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1917981492009.0737</v>
      </c>
      <c r="L6102" s="444">
        <f t="shared" ca="1" si="217"/>
        <v>462233539574186.75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462233539574186.75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1925973081559.1113</v>
      </c>
      <c r="L6103" s="444">
        <f t="shared" ca="1" si="217"/>
        <v>464159512655745.88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464159512655745.88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1933997969398.9412</v>
      </c>
      <c r="L6104" s="444">
        <f t="shared" ca="1" si="217"/>
        <v>466093510625144.81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466093510625144.81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1942056294271.4365</v>
      </c>
      <c r="L6105" s="444">
        <f t="shared" ca="1" si="217"/>
        <v>468035566919416.25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468035566919416.25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1950148195497.5676</v>
      </c>
      <c r="L6106" s="444">
        <f t="shared" ca="1" si="217"/>
        <v>469985715114913.81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469985715114913.81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1958273812978.8076</v>
      </c>
      <c r="L6107" s="444">
        <f t="shared" ca="1" si="217"/>
        <v>471943988927892.63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471943988927892.63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1966433287199.5525</v>
      </c>
      <c r="L6108" s="444">
        <f t="shared" ca="1" si="217"/>
        <v>473910422215092.19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473910422215092.19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1974626759229.5508</v>
      </c>
      <c r="L6109" s="444">
        <f t="shared" ca="1" si="217"/>
        <v>475885048974321.75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475885048974321.75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1982854370726.3403</v>
      </c>
      <c r="L6110" s="444">
        <f t="shared" ca="1" si="217"/>
        <v>477867903345048.06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477867903345048.06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1991116263937.7002</v>
      </c>
      <c r="L6111" s="444">
        <f t="shared" ca="1" si="217"/>
        <v>479859019608985.75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479859019608985.75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1999412581704.1074</v>
      </c>
      <c r="L6112" s="444">
        <f t="shared" ca="1" si="217"/>
        <v>481858432190689.88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481858432190689.88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2007743467461.2078</v>
      </c>
      <c r="L6113" s="444">
        <f t="shared" ca="1" si="217"/>
        <v>483866175658151.06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483866175658151.06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2016109065242.2959</v>
      </c>
      <c r="L6114" s="444">
        <f t="shared" ca="1" si="217"/>
        <v>485882284723393.38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485882284723393.38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2024509519680.8057</v>
      </c>
      <c r="L6115" s="444">
        <f t="shared" ca="1" si="217"/>
        <v>487906794243074.19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487906794243074.19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2032944976012.8091</v>
      </c>
      <c r="L6116" s="444">
        <f t="shared" ca="1" si="217"/>
        <v>489939739219087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489939739219087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2041415580079.5291</v>
      </c>
      <c r="L6117" s="444">
        <f t="shared" ca="1" si="217"/>
        <v>491981154799166.5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491981154799166.5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2049921478329.8604</v>
      </c>
      <c r="L6118" s="444">
        <f t="shared" ca="1" si="217"/>
        <v>494031076277496.38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494031076277496.38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2058462817822.9014</v>
      </c>
      <c r="L6119" s="444">
        <f t="shared" ca="1" si="217"/>
        <v>496089539095319.25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496089539095319.25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2067039746230.4966</v>
      </c>
      <c r="L6120" s="444">
        <f t="shared" ca="1" si="217"/>
        <v>498156578841549.75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498156578841549.75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2075652411839.7905</v>
      </c>
      <c r="L6121" s="444">
        <f t="shared" ca="1" si="217"/>
        <v>500232231253389.56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500232231253389.56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2084300963555.7898</v>
      </c>
      <c r="L6122" s="444">
        <f t="shared" ca="1" si="217"/>
        <v>502316532216945.38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502316532216945.38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2092985550903.9392</v>
      </c>
      <c r="L6123" s="444">
        <f t="shared" ca="1" si="217"/>
        <v>504409517767849.31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504409517767849.31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2101706324032.7058</v>
      </c>
      <c r="L6124" s="444">
        <f t="shared" ca="1" si="217"/>
        <v>506511224091882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506511224091882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2110463433716.175</v>
      </c>
      <c r="L6125" s="444">
        <f t="shared" ca="1" si="217"/>
        <v>508621687525598.19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508621687525598.19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2119257031356.6592</v>
      </c>
      <c r="L6126" s="444">
        <f t="shared" ca="1" si="217"/>
        <v>510740944556954.88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510740944556954.88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2128087268987.312</v>
      </c>
      <c r="L6127" s="444">
        <f t="shared" ca="1" si="217"/>
        <v>512869031825942.19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512869031825942.19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2136954299274.759</v>
      </c>
      <c r="L6128" s="444">
        <f t="shared" ref="L6128:L6250" ca="1" si="222">I6128-J6128+K6128</f>
        <v>515005986125216.94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515005986125216.94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2145858275521.7373</v>
      </c>
      <c r="L6129" s="444">
        <f t="shared" ca="1" si="222"/>
        <v>517151844400738.69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517151844400738.69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2154799351669.7444</v>
      </c>
      <c r="L6130" s="444">
        <f t="shared" ca="1" si="222"/>
        <v>519306643752408.44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519306643752408.44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2163777682301.7019</v>
      </c>
      <c r="L6131" s="444">
        <f t="shared" ca="1" si="222"/>
        <v>521470421434710.13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521470421434710.13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2172793422644.6255</v>
      </c>
      <c r="L6132" s="444">
        <f t="shared" ca="1" si="222"/>
        <v>523643214857354.75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523643214857354.75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2181846728572.3115</v>
      </c>
      <c r="L6133" s="444">
        <f t="shared" ca="1" si="222"/>
        <v>525825061585927.06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525825061585927.06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2190937756608.0293</v>
      </c>
      <c r="L6134" s="444">
        <f t="shared" ca="1" si="222"/>
        <v>528015999342535.06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528015999342535.06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2200066663927.2295</v>
      </c>
      <c r="L6135" s="444">
        <f t="shared" ca="1" si="222"/>
        <v>530216066006462.31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530216066006462.31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2209233608360.2598</v>
      </c>
      <c r="L6136" s="444">
        <f t="shared" ca="1" si="222"/>
        <v>532425299614822.56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532425299614822.56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2218438748395.0938</v>
      </c>
      <c r="L6137" s="444">
        <f t="shared" ca="1" si="222"/>
        <v>534643738363217.63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534643738363217.63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2227682243180.0737</v>
      </c>
      <c r="L6138" s="444">
        <f t="shared" ca="1" si="222"/>
        <v>536871420606397.69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536871420606397.69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2236964252526.6572</v>
      </c>
      <c r="L6139" s="444">
        <f t="shared" ca="1" si="222"/>
        <v>539108384858924.38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539108384858924.38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2246284936912.1851</v>
      </c>
      <c r="L6140" s="444">
        <f t="shared" ca="1" si="222"/>
        <v>541354669795836.56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541354669795836.56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2255644457482.6523</v>
      </c>
      <c r="L6141" s="444">
        <f t="shared" ca="1" si="222"/>
        <v>543610314253319.19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543610314253319.19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2265042976055.4966</v>
      </c>
      <c r="L6142" s="444">
        <f t="shared" ca="1" si="222"/>
        <v>545875357229374.69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545875357229374.69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2274480655122.3945</v>
      </c>
      <c r="L6143" s="444">
        <f t="shared" ca="1" si="222"/>
        <v>548149837884497.06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548149837884497.06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2283957657852.0713</v>
      </c>
      <c r="L6144" s="444">
        <f t="shared" ca="1" si="222"/>
        <v>550433795542349.13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550433795542349.13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2293474148093.1211</v>
      </c>
      <c r="L6145" s="444">
        <f t="shared" ca="1" si="222"/>
        <v>552727269690442.25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552727269690442.25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2303030290376.8423</v>
      </c>
      <c r="L6146" s="444">
        <f t="shared" ca="1" si="222"/>
        <v>555030299980819.06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555030299980819.06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2312626249920.0796</v>
      </c>
      <c r="L6147" s="444">
        <f t="shared" ca="1" si="222"/>
        <v>557342926230739.13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557342926230739.13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2322262192628.0796</v>
      </c>
      <c r="L6148" s="444">
        <f t="shared" ca="1" si="222"/>
        <v>559665188423367.19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559665188423367.19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2331938285097.3633</v>
      </c>
      <c r="L6149" s="444">
        <f t="shared" ca="1" si="222"/>
        <v>561997126708464.56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561997126708464.56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2341654694618.6025</v>
      </c>
      <c r="L6150" s="444">
        <f t="shared" ca="1" si="222"/>
        <v>564338781403083.13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564338781403083.13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2351411589179.5132</v>
      </c>
      <c r="L6151" s="444">
        <f t="shared" ca="1" si="222"/>
        <v>566690192992262.63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566690192992262.63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2361209137467.7607</v>
      </c>
      <c r="L6152" s="444">
        <f t="shared" ca="1" si="222"/>
        <v>569051402129730.38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569051402129730.38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2371047508873.8765</v>
      </c>
      <c r="L6153" s="444">
        <f t="shared" ca="1" si="222"/>
        <v>571422449638604.25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571422449638604.25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2380926873494.1846</v>
      </c>
      <c r="L6154" s="444">
        <f t="shared" ca="1" si="222"/>
        <v>573803376512098.38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573803376512098.38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2390847402133.7432</v>
      </c>
      <c r="L6155" s="444">
        <f t="shared" ca="1" si="222"/>
        <v>576194223914232.13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576194223914232.13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2400809266309.3003</v>
      </c>
      <c r="L6156" s="444">
        <f t="shared" ca="1" si="222"/>
        <v>578595033180541.38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578595033180541.38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2410812638252.2559</v>
      </c>
      <c r="L6157" s="444">
        <f t="shared" ca="1" si="222"/>
        <v>581005845818793.63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581005845818793.63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2420857690911.6401</v>
      </c>
      <c r="L6158" s="444">
        <f t="shared" ca="1" si="222"/>
        <v>583426703509705.25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583426703509705.25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2430944597957.105</v>
      </c>
      <c r="L6159" s="444">
        <f t="shared" ca="1" si="222"/>
        <v>585857648107662.38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585857648107662.38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2441073533781.9268</v>
      </c>
      <c r="L6160" s="444">
        <f t="shared" ca="1" si="222"/>
        <v>588298721641444.25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588298721641444.25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2451244673506.0176</v>
      </c>
      <c r="L6161" s="444">
        <f t="shared" ca="1" si="222"/>
        <v>590749966314950.25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590749966314950.25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2461458192978.9595</v>
      </c>
      <c r="L6162" s="444">
        <f t="shared" ca="1" si="222"/>
        <v>593211424507929.25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593211424507929.25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2471714268783.0386</v>
      </c>
      <c r="L6163" s="444">
        <f t="shared" ca="1" si="222"/>
        <v>595683138776712.25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595683138776712.25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2482013078236.3008</v>
      </c>
      <c r="L6164" s="444">
        <f t="shared" ca="1" si="222"/>
        <v>598165151854948.5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598165151854948.5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2492354799395.6187</v>
      </c>
      <c r="L6165" s="444">
        <f t="shared" ca="1" si="222"/>
        <v>600657506654344.13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600657506654344.13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2502739611059.7671</v>
      </c>
      <c r="L6166" s="444">
        <f t="shared" ca="1" si="222"/>
        <v>603160246265403.88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603160246265403.88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2513167692772.5161</v>
      </c>
      <c r="L6167" s="444">
        <f t="shared" ca="1" si="222"/>
        <v>605673413958176.38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605673413958176.38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2523639224825.7349</v>
      </c>
      <c r="L6168" s="444">
        <f t="shared" ca="1" si="222"/>
        <v>608197053183002.13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608197053183002.13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2534154388262.5088</v>
      </c>
      <c r="L6169" s="444">
        <f t="shared" ca="1" si="222"/>
        <v>610731207571264.63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610731207571264.63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2544713364880.269</v>
      </c>
      <c r="L6170" s="444">
        <f t="shared" ca="1" si="222"/>
        <v>613275920936144.88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613275920936144.88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2555316337233.937</v>
      </c>
      <c r="L6171" s="444">
        <f t="shared" ca="1" si="222"/>
        <v>615831237273378.75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615831237273378.75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2565963488639.0781</v>
      </c>
      <c r="L6172" s="444">
        <f t="shared" ca="1" si="222"/>
        <v>618397200762017.88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618397200762017.88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2576655003175.0742</v>
      </c>
      <c r="L6173" s="444">
        <f t="shared" ca="1" si="222"/>
        <v>620973855765193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620973855765193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2587391065688.3042</v>
      </c>
      <c r="L6174" s="444">
        <f t="shared" ca="1" si="222"/>
        <v>623561246830881.25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623561246830881.25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2598171861795.3384</v>
      </c>
      <c r="L6175" s="444">
        <f t="shared" ca="1" si="222"/>
        <v>626159418692676.63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626159418692676.63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2608997577886.1523</v>
      </c>
      <c r="L6176" s="444">
        <f t="shared" ca="1" si="222"/>
        <v>628768416270562.75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628768416270562.75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2619868401127.3447</v>
      </c>
      <c r="L6177" s="444">
        <f t="shared" ca="1" si="222"/>
        <v>631388284671690.13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631388284671690.13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2630784519465.3755</v>
      </c>
      <c r="L6178" s="444">
        <f t="shared" ca="1" si="222"/>
        <v>634019069191155.5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634019069191155.5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2641746121629.8145</v>
      </c>
      <c r="L6179" s="444">
        <f t="shared" ca="1" si="222"/>
        <v>636660815312785.38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636660815312785.38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2652753397136.6055</v>
      </c>
      <c r="L6180" s="444">
        <f t="shared" ca="1" si="222"/>
        <v>639313568709922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639313568709922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2663806536291.3418</v>
      </c>
      <c r="L6181" s="444">
        <f t="shared" ca="1" si="222"/>
        <v>641977375246213.38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641977375246213.38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2674905730192.5557</v>
      </c>
      <c r="L6182" s="444">
        <f t="shared" ca="1" si="222"/>
        <v>644652280976405.88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644652280976405.88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2686051170735.0244</v>
      </c>
      <c r="L6183" s="444">
        <f t="shared" ca="1" si="222"/>
        <v>647338332147140.88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647338332147140.88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2697243050613.0869</v>
      </c>
      <c r="L6184" s="444">
        <f t="shared" ca="1" si="222"/>
        <v>650035575197754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650035575197754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2708481563323.9751</v>
      </c>
      <c r="L6185" s="444">
        <f t="shared" ca="1" si="222"/>
        <v>652744056761078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652744056761078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2719766903171.1582</v>
      </c>
      <c r="L6186" s="444">
        <f t="shared" ca="1" si="222"/>
        <v>655463823664249.13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655463823664249.13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2731099265267.7046</v>
      </c>
      <c r="L6187" s="444">
        <f t="shared" ca="1" si="222"/>
        <v>658194922929516.88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658194922929516.88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2742478845539.6538</v>
      </c>
      <c r="L6188" s="444">
        <f t="shared" ca="1" si="222"/>
        <v>660937401775056.5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660937401775056.5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2753905840729.4019</v>
      </c>
      <c r="L6189" s="444">
        <f t="shared" ca="1" si="222"/>
        <v>663691307615785.88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663691307615785.88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2765380448399.1079</v>
      </c>
      <c r="L6190" s="444">
        <f t="shared" ca="1" si="222"/>
        <v>666456688064185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666456688064185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2776902866934.104</v>
      </c>
      <c r="L6191" s="444">
        <f t="shared" ca="1" si="222"/>
        <v>669233590931119.13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669233590931119.13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2788473295546.3296</v>
      </c>
      <c r="L6192" s="444">
        <f t="shared" ca="1" si="222"/>
        <v>672022064226665.5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672022064226665.5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2800091934277.7729</v>
      </c>
      <c r="L6193" s="444">
        <f t="shared" ca="1" si="222"/>
        <v>674822156160943.25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674822156160943.25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2811758984003.9302</v>
      </c>
      <c r="L6194" s="444">
        <f t="shared" ca="1" si="222"/>
        <v>677633915144947.13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677633915144947.13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2823474646437.2798</v>
      </c>
      <c r="L6195" s="444">
        <f t="shared" ca="1" si="222"/>
        <v>680457389791384.38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680457389791384.38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2835239124130.7681</v>
      </c>
      <c r="L6196" s="444">
        <f t="shared" ca="1" si="222"/>
        <v>683292628915515.13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683292628915515.13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2847052620481.313</v>
      </c>
      <c r="L6197" s="444">
        <f t="shared" ca="1" si="222"/>
        <v>686139681535996.5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686139681535996.5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2858915339733.3188</v>
      </c>
      <c r="L6198" s="444">
        <f t="shared" ca="1" si="222"/>
        <v>688998596875729.88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688998596875729.88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2870827486982.208</v>
      </c>
      <c r="L6199" s="444">
        <f t="shared" ca="1" si="222"/>
        <v>691869424362712.13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691869424362712.13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2882789268177.9673</v>
      </c>
      <c r="L6200" s="444">
        <f t="shared" ca="1" si="222"/>
        <v>694752213630890.13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694752213630890.13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2894800890128.709</v>
      </c>
      <c r="L6201" s="444">
        <f t="shared" ca="1" si="222"/>
        <v>697647014521018.88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697647014521018.88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2906862560504.2451</v>
      </c>
      <c r="L6202" s="444">
        <f t="shared" ca="1" si="222"/>
        <v>700553877081523.13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700553877081523.13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2918974487839.6797</v>
      </c>
      <c r="L6203" s="444">
        <f t="shared" ca="1" si="222"/>
        <v>703472851569362.75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703472851569362.75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2931136881539.0112</v>
      </c>
      <c r="L6204" s="444">
        <f t="shared" ca="1" si="222"/>
        <v>706403988450901.75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706403988450901.75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2943349951878.7573</v>
      </c>
      <c r="L6205" s="444">
        <f t="shared" ca="1" si="222"/>
        <v>709347338402780.5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709347338402780.5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2955613910011.5854</v>
      </c>
      <c r="L6206" s="444">
        <f t="shared" ca="1" si="222"/>
        <v>712302952312792.13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712302952312792.13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2967928967969.9673</v>
      </c>
      <c r="L6207" s="444">
        <f t="shared" ca="1" si="222"/>
        <v>715270881280762.13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715270881280762.13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2980295338669.8423</v>
      </c>
      <c r="L6208" s="444">
        <f t="shared" ca="1" si="222"/>
        <v>718251176619432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718251176619432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2992713235914.2998</v>
      </c>
      <c r="L6209" s="444">
        <f t="shared" ca="1" si="222"/>
        <v>721243889855346.25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721243889855346.25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3005182874397.2759</v>
      </c>
      <c r="L6210" s="444">
        <f t="shared" ca="1" si="222"/>
        <v>724249072729743.5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724249072729743.5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3017704469707.2646</v>
      </c>
      <c r="L6211" s="444">
        <f t="shared" ca="1" si="222"/>
        <v>727266777199450.75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727266777199450.75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3030278238331.0449</v>
      </c>
      <c r="L6212" s="444">
        <f t="shared" ca="1" si="222"/>
        <v>730297055437781.75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730297055437781.75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3042904397657.4238</v>
      </c>
      <c r="L6213" s="444">
        <f t="shared" ca="1" si="222"/>
        <v>733339959835439.13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733339959835439.13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3055583165980.9961</v>
      </c>
      <c r="L6214" s="444">
        <f t="shared" ca="1" si="222"/>
        <v>736395543001420.13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736395543001420.13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3068314762505.917</v>
      </c>
      <c r="L6215" s="444">
        <f t="shared" ca="1" si="222"/>
        <v>739463857763926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739463857763926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3081099407349.6914</v>
      </c>
      <c r="L6216" s="444">
        <f t="shared" ca="1" si="222"/>
        <v>742544957171275.75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742544957171275.75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3093937321546.9824</v>
      </c>
      <c r="L6217" s="444">
        <f t="shared" ca="1" si="222"/>
        <v>745638894492822.75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745638894492822.75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3106828727053.4282</v>
      </c>
      <c r="L6218" s="444">
        <f t="shared" ca="1" si="222"/>
        <v>748745723219876.13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748745723219876.13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3119773846749.4839</v>
      </c>
      <c r="L6219" s="444">
        <f t="shared" ca="1" si="222"/>
        <v>751865497066625.63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751865497066625.63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3132772904444.2734</v>
      </c>
      <c r="L6220" s="444">
        <f t="shared" ca="1" si="222"/>
        <v>754998269971069.88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754998269971069.88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3145826124879.458</v>
      </c>
      <c r="L6221" s="444">
        <f t="shared" ca="1" si="222"/>
        <v>758144096095949.38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758144096095949.38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3158933733733.1226</v>
      </c>
      <c r="L6222" s="444">
        <f t="shared" ca="1" si="222"/>
        <v>761303029829682.5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761303029829682.5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3172095957623.6772</v>
      </c>
      <c r="L6223" s="444">
        <f t="shared" ca="1" si="222"/>
        <v>764475125787306.13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764475125787306.13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3185313024113.7754</v>
      </c>
      <c r="L6224" s="444">
        <f t="shared" ca="1" si="222"/>
        <v>767660438811419.88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767660438811419.88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3198585161714.2495</v>
      </c>
      <c r="L6225" s="444">
        <f t="shared" ca="1" si="222"/>
        <v>770859023973134.13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770859023973134.13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3211912599888.0586</v>
      </c>
      <c r="L6226" s="444">
        <f t="shared" ca="1" si="222"/>
        <v>774070936573022.13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774070936573022.13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3225295569054.2588</v>
      </c>
      <c r="L6227" s="444">
        <f t="shared" ca="1" si="222"/>
        <v>777296232142076.38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777296232142076.38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3238734300591.9849</v>
      </c>
      <c r="L6228" s="444">
        <f t="shared" ca="1" si="222"/>
        <v>780534966442668.38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780534966442668.38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3252229026844.4517</v>
      </c>
      <c r="L6229" s="444">
        <f t="shared" ca="1" si="222"/>
        <v>783787195469512.88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783787195469512.88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3265779981122.9702</v>
      </c>
      <c r="L6230" s="444">
        <f t="shared" ca="1" si="222"/>
        <v>787052975450635.88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787052975450635.88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3279387397710.9829</v>
      </c>
      <c r="L6231" s="444">
        <f t="shared" ca="1" si="222"/>
        <v>790332362848346.88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790332362848346.88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3293051511868.1118</v>
      </c>
      <c r="L6232" s="444">
        <f t="shared" ca="1" si="222"/>
        <v>793625414360215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793625414360215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3306772559834.229</v>
      </c>
      <c r="L6233" s="444">
        <f t="shared" ca="1" si="222"/>
        <v>796932186920049.25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796932186920049.25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3320550778833.5386</v>
      </c>
      <c r="L6234" s="444">
        <f t="shared" ca="1" si="222"/>
        <v>800252737698882.75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800252737698882.75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3334386407078.6782</v>
      </c>
      <c r="L6235" s="444">
        <f t="shared" ca="1" si="222"/>
        <v>803587124105961.38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803587124105961.38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3348279683774.8389</v>
      </c>
      <c r="L6236" s="444">
        <f t="shared" ca="1" si="222"/>
        <v>806935403789736.25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806935403789736.25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3362230849123.9009</v>
      </c>
      <c r="L6237" s="444">
        <f t="shared" ca="1" si="222"/>
        <v>810297634638860.13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810297634638860.13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3376240144328.584</v>
      </c>
      <c r="L6238" s="444">
        <f t="shared" ca="1" si="222"/>
        <v>813673874783188.75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813673874783188.75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3390307811596.6196</v>
      </c>
      <c r="L6239" s="444">
        <f t="shared" ca="1" si="222"/>
        <v>817064182594785.38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817064182594785.38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3404434094144.939</v>
      </c>
      <c r="L6240" s="444">
        <f t="shared" ca="1" si="222"/>
        <v>820468616688930.38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820468616688930.38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3418619236203.8765</v>
      </c>
      <c r="L6241" s="444">
        <f t="shared" ca="1" si="222"/>
        <v>823887235925134.25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823887235925134.25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3432863483021.3926</v>
      </c>
      <c r="L6242" s="444">
        <f t="shared" ca="1" si="222"/>
        <v>827320099408155.63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827320099408155.63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3447167080867.3149</v>
      </c>
      <c r="L6243" s="444">
        <f t="shared" ca="1" si="222"/>
        <v>830767266489023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830767266489023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3461530277037.5957</v>
      </c>
      <c r="L6244" s="444">
        <f t="shared" ca="1" si="222"/>
        <v>834228796766060.63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834228796766060.63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3475953319858.5859</v>
      </c>
      <c r="L6245" s="444">
        <f t="shared" ca="1" si="222"/>
        <v>837704750085919.25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837704750085919.25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3490436458691.3301</v>
      </c>
      <c r="L6246" s="444">
        <f t="shared" ca="1" si="222"/>
        <v>841195186544610.63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841195186544610.63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3504979943935.8774</v>
      </c>
      <c r="L6247" s="444">
        <f t="shared" ca="1" si="222"/>
        <v>844700166488546.5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844700166488546.5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3519584027035.6104</v>
      </c>
      <c r="L6248" s="444">
        <f t="shared" ca="1" si="222"/>
        <v>848219750515582.13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848219750515582.13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3534248960481.5923</v>
      </c>
      <c r="L6249" s="444">
        <f t="shared" ca="1" si="222"/>
        <v>851753999476063.75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851753999476063.75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3548974997816.9321</v>
      </c>
      <c r="L6250" s="444">
        <f t="shared" ca="1" si="222"/>
        <v>855302974473880.63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3428963.6273694918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56.666666666666664</v>
      </c>
      <c r="C4" s="463">
        <f ca="1">(SUMIFS(H:H,I:I,"&gt;0",L:L,"&lt;0"))</f>
        <v>680</v>
      </c>
      <c r="D4" s="456">
        <f t="array" aca="1" ref="D4" ca="1">INDEX(N:N,MATCH(C4,H:H,0),0)</f>
        <v>71956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3428963.6273694918</v>
      </c>
      <c r="C8" s="447">
        <f t="shared" ref="C8:C71" si="0">SUMIF(G:G,A8,J:J)</f>
        <v>0</v>
      </c>
      <c r="D8" s="447">
        <f ca="1">SUMIF(G:G,1,K:K)</f>
        <v>175432.28694365532</v>
      </c>
      <c r="E8" s="447">
        <f t="shared" ref="E8:E71" ca="1" si="1">B8-C8+D8</f>
        <v>3604395.9143131473</v>
      </c>
      <c r="F8" s="431"/>
      <c r="G8" s="459">
        <v>1</v>
      </c>
      <c r="H8" s="459">
        <v>1</v>
      </c>
      <c r="I8" s="444">
        <f ca="1">B1</f>
        <v>3428963.6273694918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14287.34844737288</v>
      </c>
      <c r="L8" s="444">
        <f t="shared" ref="L8:L262" ca="1" si="3">I8-J8+K8</f>
        <v>3443250.9758168645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3604395.9143131473</v>
      </c>
      <c r="C9" s="447">
        <f t="shared" si="0"/>
        <v>0</v>
      </c>
      <c r="D9" s="447">
        <f ca="1">SUMIF(G:G,2,K:K)</f>
        <v>184407.73569342552</v>
      </c>
      <c r="E9" s="447">
        <f t="shared" ca="1" si="1"/>
        <v>3788803.6500065727</v>
      </c>
      <c r="F9" s="431"/>
      <c r="G9" s="459">
        <v>1</v>
      </c>
      <c r="H9" s="459">
        <v>2</v>
      </c>
      <c r="I9" s="444">
        <f t="shared" ref="I9:I263" ca="1" si="5">L8</f>
        <v>3443250.9758168645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14346.8790659036</v>
      </c>
      <c r="L9" s="444">
        <f t="shared" ca="1" si="3"/>
        <v>3457597.8548827679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3788803.6500065727</v>
      </c>
      <c r="C10" s="447">
        <f t="shared" si="0"/>
        <v>0</v>
      </c>
      <c r="D10" s="447">
        <f ca="1">SUMIF(G:G,3,K:K)</f>
        <v>193842.38543557419</v>
      </c>
      <c r="E10" s="447">
        <f t="shared" ca="1" si="1"/>
        <v>3982646.0354421469</v>
      </c>
      <c r="F10" s="431"/>
      <c r="G10" s="459">
        <v>1</v>
      </c>
      <c r="H10" s="459">
        <v>3</v>
      </c>
      <c r="I10" s="444">
        <f t="shared" ca="1" si="5"/>
        <v>3457597.8548827679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14406.657728678201</v>
      </c>
      <c r="L10" s="444">
        <f t="shared" ca="1" si="3"/>
        <v>3472004.512611446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3982646.0354421469</v>
      </c>
      <c r="C11" s="447">
        <f t="shared" si="0"/>
        <v>0</v>
      </c>
      <c r="D11" s="447">
        <f ca="1">SUMIF(G:G,4,K:K)</f>
        <v>203759.72976438061</v>
      </c>
      <c r="E11" s="447">
        <f t="shared" ca="1" si="1"/>
        <v>4186405.7652065274</v>
      </c>
      <c r="F11" s="431"/>
      <c r="G11" s="459">
        <v>1</v>
      </c>
      <c r="H11" s="459">
        <v>4</v>
      </c>
      <c r="I11" s="444">
        <f t="shared" ca="1" si="5"/>
        <v>3472004.512611446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14466.685469214359</v>
      </c>
      <c r="L11" s="444">
        <f t="shared" ca="1" si="3"/>
        <v>3486471.1980806603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4186405.7652065274</v>
      </c>
      <c r="C12" s="447">
        <f t="shared" si="0"/>
        <v>0</v>
      </c>
      <c r="D12" s="447">
        <f ca="1">SUMIF(G:G,5,K:K)</f>
        <v>214184.46425099543</v>
      </c>
      <c r="E12" s="447">
        <f t="shared" ca="1" si="1"/>
        <v>4400590.2294575227</v>
      </c>
      <c r="F12" s="431"/>
      <c r="G12" s="459">
        <v>1</v>
      </c>
      <c r="H12" s="459">
        <v>5</v>
      </c>
      <c r="I12" s="444">
        <f t="shared" ca="1" si="5"/>
        <v>3486471.1980806603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14526.963325336084</v>
      </c>
      <c r="L12" s="444">
        <f t="shared" ca="1" si="3"/>
        <v>3500998.1614059964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4400590.2294575227</v>
      </c>
      <c r="C13" s="447">
        <f t="shared" si="0"/>
        <v>109578.35829692028</v>
      </c>
      <c r="D13" s="447">
        <f ca="1">SUMIF(G:G,6,K:K)</f>
        <v>223765.18503224541</v>
      </c>
      <c r="E13" s="447">
        <f t="shared" ca="1" si="1"/>
        <v>4514777.0561928479</v>
      </c>
      <c r="F13" s="431"/>
      <c r="G13" s="459">
        <v>1</v>
      </c>
      <c r="H13" s="459">
        <v>6</v>
      </c>
      <c r="I13" s="444">
        <f t="shared" ca="1" si="5"/>
        <v>3500998.1614059964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14587.492339191651</v>
      </c>
      <c r="L13" s="444">
        <f t="shared" ca="1" si="3"/>
        <v>3515585.6537451879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4514777.0561928479</v>
      </c>
      <c r="C14" s="447">
        <f t="shared" si="0"/>
        <v>262988.05991260876</v>
      </c>
      <c r="D14" s="447">
        <f ca="1">SUMIF(G:G,7,K:K)</f>
        <v>223752.00995761182</v>
      </c>
      <c r="E14" s="447">
        <f t="shared" ca="1" si="1"/>
        <v>4475541.0062378505</v>
      </c>
      <c r="F14" s="431"/>
      <c r="G14" s="459">
        <v>1</v>
      </c>
      <c r="H14" s="459">
        <v>7</v>
      </c>
      <c r="I14" s="444">
        <f t="shared" ca="1" si="5"/>
        <v>3515585.6537451879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14648.273557271616</v>
      </c>
      <c r="L14" s="444">
        <f t="shared" ca="1" si="3"/>
        <v>3530233.9273024597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4475541.0062378505</v>
      </c>
      <c r="C15" s="447">
        <f t="shared" si="0"/>
        <v>262988.05991260876</v>
      </c>
      <c r="D15" s="447">
        <f ca="1">SUMIF(G:G,8,K:K)</f>
        <v>221744.61917653171</v>
      </c>
      <c r="E15" s="447">
        <f t="shared" ca="1" si="1"/>
        <v>4434297.5655017737</v>
      </c>
      <c r="F15" s="431"/>
      <c r="G15" s="459">
        <v>1</v>
      </c>
      <c r="H15" s="459">
        <v>8</v>
      </c>
      <c r="I15" s="444">
        <f t="shared" ca="1" si="5"/>
        <v>3530233.9273024597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14709.308030426915</v>
      </c>
      <c r="L15" s="444">
        <f t="shared" ca="1" si="3"/>
        <v>3544943.2353328867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4434297.5655017737</v>
      </c>
      <c r="C16" s="447">
        <f t="shared" si="0"/>
        <v>243805.15551260865</v>
      </c>
      <c r="D16" s="447">
        <f ca="1">SUMIF(G:G,9,K:K)</f>
        <v>220120.82267667254</v>
      </c>
      <c r="E16" s="447">
        <f t="shared" ca="1" si="1"/>
        <v>4410613.2326658377</v>
      </c>
      <c r="F16" s="431"/>
      <c r="G16" s="459">
        <v>1</v>
      </c>
      <c r="H16" s="459">
        <v>9</v>
      </c>
      <c r="I16" s="444">
        <f t="shared" ca="1" si="5"/>
        <v>3544943.2353328867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14770.596813887028</v>
      </c>
      <c r="L16" s="444">
        <f t="shared" ca="1" si="3"/>
        <v>3559713.8321467736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4410613.2326658377</v>
      </c>
      <c r="C17" s="447">
        <f t="shared" si="0"/>
        <v>242061.25511260866</v>
      </c>
      <c r="D17" s="447">
        <f ca="1">SUMIF(G:G,10,K:K)</f>
        <v>218998.30851290404</v>
      </c>
      <c r="E17" s="447">
        <f t="shared" ca="1" si="1"/>
        <v>4387550.2860661326</v>
      </c>
      <c r="F17" s="431"/>
      <c r="G17" s="459">
        <v>1</v>
      </c>
      <c r="H17" s="459">
        <v>10</v>
      </c>
      <c r="I17" s="444">
        <f t="shared" ca="1" si="5"/>
        <v>3559713.8321467736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14832.140967278223</v>
      </c>
      <c r="L17" s="444">
        <f t="shared" ca="1" si="3"/>
        <v>3574545.9731140519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4387550.2860661326</v>
      </c>
      <c r="C18" s="447">
        <f t="shared" si="0"/>
        <v>242061.25511260866</v>
      </c>
      <c r="D18" s="447">
        <f ca="1">SUMIF(G:G,11,K:K)</f>
        <v>217818.36439411799</v>
      </c>
      <c r="E18" s="447">
        <f t="shared" ca="1" si="1"/>
        <v>4363307.3953476418</v>
      </c>
      <c r="F18" s="431"/>
      <c r="G18" s="459">
        <v>1</v>
      </c>
      <c r="H18" s="459">
        <v>11</v>
      </c>
      <c r="I18" s="444">
        <f t="shared" ca="1" si="5"/>
        <v>3574545.9731140519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14893.941554641882</v>
      </c>
      <c r="L18" s="444">
        <f t="shared" ca="1" si="3"/>
        <v>3589439.9146686937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4363307.3953476418</v>
      </c>
      <c r="C19" s="447">
        <f t="shared" si="0"/>
        <v>242061.25511260866</v>
      </c>
      <c r="D19" s="447">
        <f ca="1">SUMIF(G:G,12,K:K)</f>
        <v>216578.05209482048</v>
      </c>
      <c r="E19" s="447">
        <f t="shared" ca="1" si="1"/>
        <v>4337824.1923298538</v>
      </c>
      <c r="F19" s="431"/>
      <c r="G19" s="459">
        <v>1</v>
      </c>
      <c r="H19" s="459">
        <v>12</v>
      </c>
      <c r="I19" s="444">
        <f t="shared" ca="1" si="5"/>
        <v>3589439.9146686937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14955.99964445289</v>
      </c>
      <c r="L19" s="444">
        <f t="shared" ca="1" si="3"/>
        <v>3604395.9143131464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4337824.1923298538</v>
      </c>
      <c r="C20" s="447">
        <f t="shared" si="0"/>
        <v>242061.25511260866</v>
      </c>
      <c r="D20" s="447">
        <f ca="1">SUMIF(G:G,13,K:K)</f>
        <v>215274.28306432476</v>
      </c>
      <c r="E20" s="447">
        <f t="shared" ca="1" si="1"/>
        <v>4311037.2202815693</v>
      </c>
      <c r="F20" s="431"/>
      <c r="G20" s="459">
        <v>2</v>
      </c>
      <c r="H20" s="459">
        <v>13</v>
      </c>
      <c r="I20" s="444">
        <f t="shared" ca="1" si="5"/>
        <v>3604395.9143131464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15018.31630963811</v>
      </c>
      <c r="L20" s="444">
        <f t="shared" ca="1" si="3"/>
        <v>3619414.2306227847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4311037.2202815693</v>
      </c>
      <c r="C21" s="447">
        <f t="shared" si="0"/>
        <v>242061.25511260866</v>
      </c>
      <c r="D21" s="447">
        <f ca="1">SUMIF(G:G,14,K:K)</f>
        <v>213903.81073582952</v>
      </c>
      <c r="E21" s="447">
        <f t="shared" ca="1" si="1"/>
        <v>4282879.7759047896</v>
      </c>
      <c r="F21" s="431"/>
      <c r="G21" s="459">
        <v>2</v>
      </c>
      <c r="H21" s="459">
        <v>14</v>
      </c>
      <c r="I21" s="444">
        <f t="shared" ca="1" si="5"/>
        <v>3619414.2306227847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15080.892627594936</v>
      </c>
      <c r="L21" s="444">
        <f t="shared" ca="1" si="3"/>
        <v>3634495.1232503797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4282879.7759047896</v>
      </c>
      <c r="C22" s="447">
        <f t="shared" si="0"/>
        <v>242061.25511260866</v>
      </c>
      <c r="D22" s="447">
        <f ca="1">SUMIF(G:G,15,K:K)</f>
        <v>212463.22244201406</v>
      </c>
      <c r="E22" s="447">
        <f t="shared" ca="1" si="1"/>
        <v>4253281.7432341948</v>
      </c>
      <c r="F22" s="431"/>
      <c r="G22" s="459">
        <v>2</v>
      </c>
      <c r="H22" s="459">
        <v>15</v>
      </c>
      <c r="I22" s="444">
        <f t="shared" ca="1" si="5"/>
        <v>3634495.1232503797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15143.729680209917</v>
      </c>
      <c r="L22" s="444">
        <f t="shared" ca="1" si="3"/>
        <v>3649638.8529305896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4253281.7432341948</v>
      </c>
      <c r="C23" s="447">
        <f t="shared" si="0"/>
        <v>242061.25511260866</v>
      </c>
      <c r="D23" s="447">
        <f ca="1">SUMIF(G:G,16,K:K)</f>
        <v>210948.93091702074</v>
      </c>
      <c r="E23" s="447">
        <f t="shared" ca="1" si="1"/>
        <v>4222169.4190386068</v>
      </c>
      <c r="F23" s="431"/>
      <c r="G23" s="459">
        <v>2</v>
      </c>
      <c r="H23" s="459">
        <v>16</v>
      </c>
      <c r="I23" s="444">
        <f t="shared" ca="1" si="5"/>
        <v>3649638.8529305896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15206.828553877456</v>
      </c>
      <c r="L23" s="444">
        <f t="shared" ca="1" si="3"/>
        <v>3664845.6814844669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4222169.4190386068</v>
      </c>
      <c r="C24" s="447">
        <f t="shared" si="0"/>
        <v>242061.25511260866</v>
      </c>
      <c r="D24" s="447">
        <f ca="1">SUMIF(G:G,17,K:K)</f>
        <v>209357.16536366261</v>
      </c>
      <c r="E24" s="447">
        <f t="shared" ca="1" si="1"/>
        <v>4189465.3292896603</v>
      </c>
      <c r="F24" s="431"/>
      <c r="G24" s="459">
        <v>2</v>
      </c>
      <c r="H24" s="459">
        <v>17</v>
      </c>
      <c r="I24" s="444">
        <f t="shared" ca="1" si="5"/>
        <v>3664845.6814844669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15270.190339518615</v>
      </c>
      <c r="L24" s="444">
        <f t="shared" ca="1" si="3"/>
        <v>3680115.8718239856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4189465.3292896603</v>
      </c>
      <c r="C25" s="447">
        <f t="shared" si="0"/>
        <v>242061.25511260866</v>
      </c>
      <c r="D25" s="447">
        <f ca="1">SUMIF(G:G,18,K:K)</f>
        <v>207683.96206361183</v>
      </c>
      <c r="E25" s="447">
        <f t="shared" ca="1" si="1"/>
        <v>4155088.0362406638</v>
      </c>
      <c r="F25" s="431"/>
      <c r="G25" s="459">
        <v>2</v>
      </c>
      <c r="H25" s="459">
        <v>18</v>
      </c>
      <c r="I25" s="444">
        <f t="shared" ca="1" si="5"/>
        <v>3680115.8718239856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15333.816132599939</v>
      </c>
      <c r="L25" s="444">
        <f t="shared" ca="1" si="3"/>
        <v>3695449.6879565855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4155088.0362406638</v>
      </c>
      <c r="C26" s="447">
        <f t="shared" si="0"/>
        <v>242061.25511260866</v>
      </c>
      <c r="D26" s="447">
        <f ca="1">SUMIF(G:G,19,K:K)</f>
        <v>205925.15450718856</v>
      </c>
      <c r="E26" s="447">
        <f t="shared" ca="1" si="1"/>
        <v>4118951.935635244</v>
      </c>
      <c r="F26" s="431"/>
      <c r="G26" s="459">
        <v>2</v>
      </c>
      <c r="H26" s="459">
        <v>19</v>
      </c>
      <c r="I26" s="444">
        <f t="shared" ca="1" si="5"/>
        <v>3695449.6879565855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15397.707033152439</v>
      </c>
      <c r="L26" s="444">
        <f t="shared" ca="1" si="3"/>
        <v>3710847.3949897378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4118951.935635244</v>
      </c>
      <c r="C27" s="447">
        <f t="shared" si="0"/>
        <v>242061.25511260866</v>
      </c>
      <c r="D27" s="447">
        <f ca="1">SUMIF(G:G,20,K:K)</f>
        <v>204076.36301816991</v>
      </c>
      <c r="E27" s="447">
        <f t="shared" ca="1" si="1"/>
        <v>4080967.0435408056</v>
      </c>
      <c r="F27" s="431"/>
      <c r="G27" s="459">
        <v>2</v>
      </c>
      <c r="H27" s="459">
        <v>20</v>
      </c>
      <c r="I27" s="444">
        <f t="shared" ca="1" si="5"/>
        <v>3710847.3949897378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15461.864145790572</v>
      </c>
      <c r="L27" s="444">
        <f t="shared" ca="1" si="3"/>
        <v>3726309.2591355285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4080967.0435408056</v>
      </c>
      <c r="C28" s="447">
        <f t="shared" si="0"/>
        <v>242061.25511260866</v>
      </c>
      <c r="D28" s="447">
        <f ca="1">SUMIF(G:G,21,K:K)</f>
        <v>202132.98384778542</v>
      </c>
      <c r="E28" s="447">
        <f t="shared" ca="1" si="1"/>
        <v>4041038.772275982</v>
      </c>
      <c r="F28" s="431"/>
      <c r="G28" s="459">
        <v>2</v>
      </c>
      <c r="H28" s="459">
        <v>21</v>
      </c>
      <c r="I28" s="444">
        <f t="shared" ca="1" si="5"/>
        <v>3726309.2591355285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15526.288579731368</v>
      </c>
      <c r="L28" s="444">
        <f t="shared" ca="1" si="3"/>
        <v>3741835.5477152597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4041038.772275982</v>
      </c>
      <c r="C29" s="447">
        <f t="shared" si="0"/>
        <v>242061.25511260866</v>
      </c>
      <c r="D29" s="447">
        <f ca="1">SUMIF(G:G,22,K:K)</f>
        <v>200090.17771074033</v>
      </c>
      <c r="E29" s="447">
        <f t="shared" ca="1" si="1"/>
        <v>3999067.6948741139</v>
      </c>
      <c r="F29" s="431"/>
      <c r="G29" s="459">
        <v>2</v>
      </c>
      <c r="H29" s="459">
        <v>22</v>
      </c>
      <c r="I29" s="444">
        <f t="shared" ca="1" si="5"/>
        <v>3741835.5477152597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15590.98144881358</v>
      </c>
      <c r="L29" s="444">
        <f t="shared" ca="1" si="3"/>
        <v>3757426.5291640735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3999067.6948741139</v>
      </c>
      <c r="C30" s="447">
        <f t="shared" si="0"/>
        <v>242061.25511260866</v>
      </c>
      <c r="D30" s="447">
        <f ca="1">SUMIF(G:G,23,K:K)</f>
        <v>197942.85773471952</v>
      </c>
      <c r="E30" s="447">
        <f t="shared" ca="1" si="1"/>
        <v>3954949.2974962248</v>
      </c>
      <c r="F30" s="431"/>
      <c r="G30" s="459">
        <v>2</v>
      </c>
      <c r="H30" s="459">
        <v>23</v>
      </c>
      <c r="I30" s="444">
        <f t="shared" ca="1" si="5"/>
        <v>3757426.5291640735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15655.943871516974</v>
      </c>
      <c r="L30" s="444">
        <f t="shared" ca="1" si="3"/>
        <v>3773082.4730355907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3954949.2974962248</v>
      </c>
      <c r="C31" s="447">
        <f t="shared" si="0"/>
        <v>242061.25511260866</v>
      </c>
      <c r="D31" s="447">
        <f ca="1">SUMIF(G:G,24,K:K)</f>
        <v>195685.67679336606</v>
      </c>
      <c r="E31" s="447">
        <f t="shared" ca="1" si="1"/>
        <v>3908573.7191769821</v>
      </c>
      <c r="F31" s="431"/>
      <c r="G31" s="459">
        <v>2</v>
      </c>
      <c r="H31" s="459">
        <v>24</v>
      </c>
      <c r="I31" s="444">
        <f t="shared" ca="1" si="5"/>
        <v>3773082.4730355907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15721.176970981629</v>
      </c>
      <c r="L31" s="444">
        <f t="shared" ca="1" si="3"/>
        <v>3788803.6500065723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3908573.7191769821</v>
      </c>
      <c r="C32" s="447">
        <f t="shared" si="0"/>
        <v>242061.25511260866</v>
      </c>
      <c r="D32" s="447">
        <f ca="1">SUMIF(G:G,25,K:K)</f>
        <v>193313.01419119054</v>
      </c>
      <c r="E32" s="447">
        <f t="shared" ca="1" si="1"/>
        <v>3859825.4782555643</v>
      </c>
      <c r="F32" s="431"/>
      <c r="G32" s="459">
        <v>3</v>
      </c>
      <c r="H32" s="459">
        <v>25</v>
      </c>
      <c r="I32" s="444">
        <f t="shared" ca="1" si="5"/>
        <v>3788803.6500065723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15786.681875027383</v>
      </c>
      <c r="L32" s="444">
        <f t="shared" ca="1" si="3"/>
        <v>3804590.3318815995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3859825.4782555643</v>
      </c>
      <c r="C33" s="447">
        <f t="shared" si="0"/>
        <v>242061.25511260866</v>
      </c>
      <c r="D33" s="447">
        <f ca="1">SUMIF(G:G,26,K:K)</f>
        <v>190818.96166725471</v>
      </c>
      <c r="E33" s="447">
        <f t="shared" ca="1" si="1"/>
        <v>3808583.18481021</v>
      </c>
      <c r="F33" s="431"/>
      <c r="G33" s="459">
        <v>3</v>
      </c>
      <c r="H33" s="459">
        <v>26</v>
      </c>
      <c r="I33" s="444">
        <f t="shared" ca="1" si="5"/>
        <v>3804590.3318815995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15852.459716173331</v>
      </c>
      <c r="L33" s="444">
        <f t="shared" ca="1" si="3"/>
        <v>3820442.7915977729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3808583.18481021</v>
      </c>
      <c r="C34" s="447">
        <f t="shared" si="0"/>
        <v>242061.25511260866</v>
      </c>
      <c r="D34" s="447">
        <f ca="1">SUMIF(G:G,27,K:K)</f>
        <v>188197.3086827776</v>
      </c>
      <c r="E34" s="447">
        <f t="shared" ca="1" si="1"/>
        <v>3754719.2383803786</v>
      </c>
      <c r="F34" s="431"/>
      <c r="G34" s="459">
        <v>3</v>
      </c>
      <c r="H34" s="459">
        <v>27</v>
      </c>
      <c r="I34" s="444">
        <f t="shared" ca="1" si="5"/>
        <v>3820442.7915977729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15918.511631657386</v>
      </c>
      <c r="L34" s="444">
        <f t="shared" ca="1" si="3"/>
        <v>3836361.3032294302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3754719.2383803786</v>
      </c>
      <c r="C35" s="447">
        <f t="shared" si="0"/>
        <v>242061.25511260866</v>
      </c>
      <c r="D35" s="447">
        <f ca="1">SUMIF(G:G,28,K:K)</f>
        <v>185441.52695602729</v>
      </c>
      <c r="E35" s="447">
        <f t="shared" ca="1" si="1"/>
        <v>3698099.5102237975</v>
      </c>
      <c r="F35" s="431"/>
      <c r="G35" s="459">
        <v>3</v>
      </c>
      <c r="H35" s="459">
        <v>28</v>
      </c>
      <c r="I35" s="444">
        <f t="shared" ca="1" si="5"/>
        <v>3836361.3032294302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15984.838763455959</v>
      </c>
      <c r="L35" s="444">
        <f t="shared" ca="1" si="3"/>
        <v>3852346.1419928861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3698099.5102237975</v>
      </c>
      <c r="C36" s="447">
        <f t="shared" si="0"/>
        <v>242061.25511260866</v>
      </c>
      <c r="D36" s="447">
        <f ca="1">SUMIF(G:G,29,K:K)</f>
        <v>182544.75420598866</v>
      </c>
      <c r="E36" s="447">
        <f t="shared" ca="1" si="1"/>
        <v>3638583.0093171773</v>
      </c>
      <c r="F36" s="431"/>
      <c r="G36" s="459">
        <v>3</v>
      </c>
      <c r="H36" s="459">
        <v>29</v>
      </c>
      <c r="I36" s="444">
        <f t="shared" ca="1" si="5"/>
        <v>3852346.1419928861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16051.442258303692</v>
      </c>
      <c r="L36" s="444">
        <f t="shared" ca="1" si="3"/>
        <v>3868397.5842511896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3638583.0093171773</v>
      </c>
      <c r="C37" s="447">
        <f t="shared" si="0"/>
        <v>242061.25511260866</v>
      </c>
      <c r="D37" s="447">
        <f ca="1">SUMIF(G:G,30,K:K)</f>
        <v>179499.77706432599</v>
      </c>
      <c r="E37" s="447">
        <f t="shared" ca="1" si="1"/>
        <v>3576021.5312688947</v>
      </c>
      <c r="F37" s="431"/>
      <c r="G37" s="459">
        <v>3</v>
      </c>
      <c r="H37" s="459">
        <v>30</v>
      </c>
      <c r="I37" s="444">
        <f t="shared" ca="1" si="5"/>
        <v>3868397.5842511896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16118.323267713287</v>
      </c>
      <c r="L37" s="444">
        <f t="shared" ca="1" si="3"/>
        <v>3884515.9075189028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3576021.5312688947</v>
      </c>
      <c r="C38" s="447">
        <f t="shared" si="0"/>
        <v>242061.25511260866</v>
      </c>
      <c r="D38" s="447">
        <f ca="1">SUMIF(G:G,31,K:K)</f>
        <v>176299.01311308937</v>
      </c>
      <c r="E38" s="447">
        <f t="shared" ca="1" si="1"/>
        <v>3510259.2892693751</v>
      </c>
      <c r="F38" s="431"/>
      <c r="G38" s="459">
        <v>3</v>
      </c>
      <c r="H38" s="459">
        <v>31</v>
      </c>
      <c r="I38" s="444">
        <f t="shared" ca="1" si="5"/>
        <v>3884515.9075189028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16185.482947995428</v>
      </c>
      <c r="L38" s="444">
        <f t="shared" ca="1" si="3"/>
        <v>3900701.3904668982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3510259.2892693751</v>
      </c>
      <c r="C39" s="447">
        <f t="shared" si="0"/>
        <v>242061.25511260866</v>
      </c>
      <c r="D39" s="447">
        <f ca="1">SUMIF(G:G,32,K:K)</f>
        <v>172934.49200343603</v>
      </c>
      <c r="E39" s="447">
        <f t="shared" ca="1" si="1"/>
        <v>3441132.5261602029</v>
      </c>
      <c r="F39" s="431"/>
      <c r="G39" s="459">
        <v>3</v>
      </c>
      <c r="H39" s="459">
        <v>32</v>
      </c>
      <c r="I39" s="444">
        <f t="shared" ca="1" si="5"/>
        <v>3900701.3904668982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16252.922460278742</v>
      </c>
      <c r="L39" s="444">
        <f t="shared" ca="1" si="3"/>
        <v>3916954.3129271772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3441132.5261602029</v>
      </c>
      <c r="C40" s="447">
        <f t="shared" si="0"/>
        <v>242061.25511260866</v>
      </c>
      <c r="D40" s="447">
        <f ca="1">SUMIF(G:G,33,K:K)</f>
        <v>169397.83560834968</v>
      </c>
      <c r="E40" s="447">
        <f t="shared" ca="1" si="1"/>
        <v>3368469.1066559437</v>
      </c>
      <c r="F40" s="431"/>
      <c r="G40" s="459">
        <v>3</v>
      </c>
      <c r="H40" s="459">
        <v>33</v>
      </c>
      <c r="I40" s="444">
        <f t="shared" ca="1" si="5"/>
        <v>3916954.3129271772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16320.642970529905</v>
      </c>
      <c r="L40" s="444">
        <f t="shared" ca="1" si="3"/>
        <v>3933274.955897707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3368469.1066559437</v>
      </c>
      <c r="C41" s="447">
        <f t="shared" si="0"/>
        <v>242061.25511260866</v>
      </c>
      <c r="D41" s="447">
        <f ca="1">SUMIF(G:G,34,K:K)</f>
        <v>165680.23715993515</v>
      </c>
      <c r="E41" s="447">
        <f t="shared" ca="1" si="1"/>
        <v>3292088.0887032705</v>
      </c>
      <c r="F41" s="431"/>
      <c r="G41" s="459">
        <v>3</v>
      </c>
      <c r="H41" s="459">
        <v>34</v>
      </c>
      <c r="I41" s="444">
        <f t="shared" ca="1" si="5"/>
        <v>3933274.955897707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16388.64564957378</v>
      </c>
      <c r="L41" s="444">
        <f t="shared" ca="1" si="3"/>
        <v>3949663.6015472808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3292088.0887032705</v>
      </c>
      <c r="C42" s="447">
        <f t="shared" si="0"/>
        <v>242061.25511260866</v>
      </c>
      <c r="D42" s="447">
        <f ca="1">SUMIF(G:G,35,K:K)</f>
        <v>161772.43931933749</v>
      </c>
      <c r="E42" s="447">
        <f t="shared" ca="1" si="1"/>
        <v>3211799.2729099998</v>
      </c>
      <c r="F42" s="431"/>
      <c r="G42" s="459">
        <v>3</v>
      </c>
      <c r="H42" s="459">
        <v>35</v>
      </c>
      <c r="I42" s="444">
        <f t="shared" ca="1" si="5"/>
        <v>3949663.6015472808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16456.931673113671</v>
      </c>
      <c r="L42" s="444">
        <f t="shared" ca="1" si="3"/>
        <v>3966120.5332203945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3211799.2729099998</v>
      </c>
      <c r="C43" s="447">
        <f t="shared" si="0"/>
        <v>242061.25511260866</v>
      </c>
      <c r="D43" s="447">
        <f ca="1">SUMIF(G:G,36,K:K)</f>
        <v>157664.71112467677</v>
      </c>
      <c r="E43" s="447">
        <f t="shared" ca="1" si="1"/>
        <v>3127402.7289220677</v>
      </c>
      <c r="F43" s="431"/>
      <c r="G43" s="459">
        <v>3</v>
      </c>
      <c r="H43" s="459">
        <v>36</v>
      </c>
      <c r="I43" s="444">
        <f t="shared" ca="1" si="5"/>
        <v>3966120.5332203945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16525.502221751645</v>
      </c>
      <c r="L43" s="444">
        <f t="shared" ca="1" si="3"/>
        <v>3982646.035442146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3127402.7289220677</v>
      </c>
      <c r="C44" s="447">
        <f t="shared" si="0"/>
        <v>242061.25511260866</v>
      </c>
      <c r="D44" s="447">
        <f ca="1">SUMIF(G:G,37,K:K)</f>
        <v>153346.82375959487</v>
      </c>
      <c r="E44" s="447">
        <f t="shared" ca="1" si="1"/>
        <v>3038688.2975690542</v>
      </c>
      <c r="F44" s="431"/>
      <c r="G44" s="459">
        <v>4</v>
      </c>
      <c r="H44" s="459">
        <v>37</v>
      </c>
      <c r="I44" s="444">
        <f t="shared" ca="1" si="5"/>
        <v>3982646.035442146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16594.358481008945</v>
      </c>
      <c r="L44" s="444">
        <f t="shared" ca="1" si="3"/>
        <v>3999240.393923155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3038688.2975690542</v>
      </c>
      <c r="C45" s="447">
        <f t="shared" si="0"/>
        <v>242061.25511260866</v>
      </c>
      <c r="D45" s="447">
        <f ca="1">SUMIF(G:G,38,K:K)</f>
        <v>148808.02508207582</v>
      </c>
      <c r="E45" s="447">
        <f t="shared" ca="1" si="1"/>
        <v>2945435.0675385213</v>
      </c>
      <c r="F45" s="431"/>
      <c r="G45" s="459">
        <v>4</v>
      </c>
      <c r="H45" s="459">
        <v>38</v>
      </c>
      <c r="I45" s="444">
        <f t="shared" ca="1" si="5"/>
        <v>3999240.393923155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16663.50164134648</v>
      </c>
      <c r="L45" s="444">
        <f t="shared" ca="1" si="3"/>
        <v>4015903.8955645016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2945435.0675385213</v>
      </c>
      <c r="C46" s="447">
        <f t="shared" si="0"/>
        <v>242061.25511260866</v>
      </c>
      <c r="D46" s="447">
        <f ca="1">SUMIF(G:G,39,K:K)</f>
        <v>144037.01285011182</v>
      </c>
      <c r="E46" s="447">
        <f t="shared" ca="1" si="1"/>
        <v>2847410.8252760242</v>
      </c>
      <c r="F46" s="431"/>
      <c r="G46" s="459">
        <v>4</v>
      </c>
      <c r="H46" s="459">
        <v>39</v>
      </c>
      <c r="I46" s="444">
        <f t="shared" ca="1" si="5"/>
        <v>4015903.8955645016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16732.932898185423</v>
      </c>
      <c r="L46" s="444">
        <f t="shared" ca="1" si="3"/>
        <v>4032636.8284626869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2847410.8252760242</v>
      </c>
      <c r="C47" s="447">
        <f t="shared" si="0"/>
        <v>242061.25511260866</v>
      </c>
      <c r="D47" s="447">
        <f ca="1">SUMIF(G:G,40,K:K)</f>
        <v>139021.90657754356</v>
      </c>
      <c r="E47" s="447">
        <f t="shared" ca="1" si="1"/>
        <v>2744371.4767409591</v>
      </c>
      <c r="F47" s="431"/>
      <c r="G47" s="459">
        <v>4</v>
      </c>
      <c r="H47" s="459">
        <v>40</v>
      </c>
      <c r="I47" s="444">
        <f t="shared" ca="1" si="5"/>
        <v>4032636.8284626869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16802.653451927861</v>
      </c>
      <c r="L47" s="444">
        <f t="shared" ca="1" si="3"/>
        <v>4049439.4819146148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2744371.4767409591</v>
      </c>
      <c r="C48" s="447">
        <f t="shared" si="0"/>
        <v>242061.25511260866</v>
      </c>
      <c r="D48" s="447">
        <f ca="1">SUMIF(G:G,41,K:K)</f>
        <v>133750.21794999213</v>
      </c>
      <c r="E48" s="447">
        <f t="shared" ca="1" si="1"/>
        <v>2636060.4395783423</v>
      </c>
      <c r="F48" s="431"/>
      <c r="G48" s="459">
        <v>4</v>
      </c>
      <c r="H48" s="459">
        <v>41</v>
      </c>
      <c r="I48" s="444">
        <f t="shared" ca="1" si="5"/>
        <v>4049439.4819146148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16872.664507977563</v>
      </c>
      <c r="L48" s="444">
        <f t="shared" ca="1" si="3"/>
        <v>4066312.1464225925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2636060.4395783423</v>
      </c>
      <c r="C49" s="447">
        <f t="shared" si="0"/>
        <v>242061.25511260866</v>
      </c>
      <c r="D49" s="447">
        <f ca="1">SUMIF(G:G,42,K:K)</f>
        <v>128208.81972721363</v>
      </c>
      <c r="E49" s="447">
        <f t="shared" ca="1" si="1"/>
        <v>2522208.0041929469</v>
      </c>
      <c r="F49" s="431"/>
      <c r="G49" s="459">
        <v>4</v>
      </c>
      <c r="H49" s="459">
        <v>42</v>
      </c>
      <c r="I49" s="444">
        <f t="shared" ca="1" si="5"/>
        <v>4066312.1464225925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16942.967276760799</v>
      </c>
      <c r="L49" s="444">
        <f t="shared" ca="1" si="3"/>
        <v>4083255.1136993533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2522208.0041929469</v>
      </c>
      <c r="C50" s="447">
        <f t="shared" si="0"/>
        <v>242061.25511260866</v>
      </c>
      <c r="D50" s="447">
        <f ca="1">SUMIF(G:G,43,K:K)</f>
        <v>122383.91305443931</v>
      </c>
      <c r="E50" s="447">
        <f t="shared" ca="1" si="1"/>
        <v>2402530.6621347778</v>
      </c>
      <c r="F50" s="431"/>
      <c r="G50" s="459">
        <v>4</v>
      </c>
      <c r="H50" s="459">
        <v>43</v>
      </c>
      <c r="I50" s="444">
        <f t="shared" ca="1" si="5"/>
        <v>4083255.1136993533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17013.562973747306</v>
      </c>
      <c r="L50" s="444">
        <f t="shared" ca="1" si="3"/>
        <v>4100268.6766731008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2402530.6621347778</v>
      </c>
      <c r="C51" s="447">
        <f t="shared" si="0"/>
        <v>242061.25511260866</v>
      </c>
      <c r="D51" s="447">
        <f ca="1">SUMIF(G:G,44,K:K)</f>
        <v>116260.99310130188</v>
      </c>
      <c r="E51" s="447">
        <f t="shared" ca="1" si="1"/>
        <v>2276730.4001234709</v>
      </c>
      <c r="F51" s="431"/>
      <c r="G51" s="459">
        <v>4</v>
      </c>
      <c r="H51" s="459">
        <v>44</v>
      </c>
      <c r="I51" s="444">
        <f t="shared" ca="1" si="5"/>
        <v>4100268.6766731008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17084.452819471255</v>
      </c>
      <c r="L51" s="444">
        <f t="shared" ca="1" si="3"/>
        <v>4117353.129492572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2276730.4001234709</v>
      </c>
      <c r="C52" s="447">
        <f t="shared" si="0"/>
        <v>242061.25511260866</v>
      </c>
      <c r="D52" s="447">
        <f ca="1">SUMIF(G:G,45,K:K)</f>
        <v>109824.81294278402</v>
      </c>
      <c r="E52" s="447">
        <f t="shared" ca="1" si="1"/>
        <v>2144493.9579536463</v>
      </c>
      <c r="F52" s="431"/>
      <c r="G52" s="459">
        <v>4</v>
      </c>
      <c r="H52" s="459">
        <v>45</v>
      </c>
      <c r="I52" s="444">
        <f t="shared" ca="1" si="5"/>
        <v>4117353.129492572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17155.638039552385</v>
      </c>
      <c r="L52" s="444">
        <f t="shared" ca="1" si="3"/>
        <v>4134508.7675321246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2144493.9579536463</v>
      </c>
      <c r="C53" s="447">
        <f t="shared" si="0"/>
        <v>242061.25511260866</v>
      </c>
      <c r="D53" s="447">
        <f ca="1">SUMIF(G:G,46,K:K)</f>
        <v>103059.34559224766</v>
      </c>
      <c r="E53" s="447">
        <f t="shared" ca="1" si="1"/>
        <v>2005492.0484332852</v>
      </c>
      <c r="F53" s="431"/>
      <c r="G53" s="459">
        <v>4</v>
      </c>
      <c r="H53" s="459">
        <v>46</v>
      </c>
      <c r="I53" s="444">
        <f t="shared" ca="1" si="5"/>
        <v>4134508.7675321246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17227.119864717184</v>
      </c>
      <c r="L53" s="444">
        <f t="shared" ca="1" si="3"/>
        <v>4151735.8873968418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2005492.0484332852</v>
      </c>
      <c r="C54" s="447">
        <f t="shared" si="0"/>
        <v>242061.25511260866</v>
      </c>
      <c r="D54" s="447">
        <f ca="1">SUMIF(G:G,47,K:K)</f>
        <v>95947.744092001099</v>
      </c>
      <c r="E54" s="447">
        <f t="shared" ca="1" si="1"/>
        <v>1859378.5374126777</v>
      </c>
      <c r="F54" s="431"/>
      <c r="G54" s="459">
        <v>4</v>
      </c>
      <c r="H54" s="459">
        <v>47</v>
      </c>
      <c r="I54" s="444">
        <f t="shared" ca="1" si="5"/>
        <v>4151735.8873968418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17298.899530820177</v>
      </c>
      <c r="L54" s="444">
        <f t="shared" ca="1" si="3"/>
        <v>4169034.7869276619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1859378.5374126777</v>
      </c>
      <c r="C55" s="447">
        <f t="shared" si="0"/>
        <v>242061.25511260866</v>
      </c>
      <c r="D55" s="447">
        <f ca="1">SUMIF(G:G,48,K:K)</f>
        <v>88472.299562023298</v>
      </c>
      <c r="E55" s="447">
        <f t="shared" ca="1" si="1"/>
        <v>1705789.5818620923</v>
      </c>
      <c r="F55" s="431"/>
      <c r="G55" s="459">
        <v>4</v>
      </c>
      <c r="H55" s="459">
        <v>48</v>
      </c>
      <c r="I55" s="444">
        <f t="shared" ca="1" si="5"/>
        <v>4169034.7869276619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17370.978278865259</v>
      </c>
      <c r="L55" s="444">
        <f t="shared" ca="1" si="3"/>
        <v>4186405.765206527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1705789.5818620923</v>
      </c>
      <c r="C56" s="447">
        <f t="shared" si="0"/>
        <v>242061.25511260866</v>
      </c>
      <c r="D56" s="447">
        <f ca="1">SUMIF(G:G,49,K:K)</f>
        <v>80614.397102382223</v>
      </c>
      <c r="E56" s="447">
        <f t="shared" ca="1" si="1"/>
        <v>1544342.7238518659</v>
      </c>
      <c r="F56" s="431"/>
      <c r="G56" s="459">
        <f>G55+1</f>
        <v>5</v>
      </c>
      <c r="H56" s="459">
        <v>49</v>
      </c>
      <c r="I56" s="444">
        <f t="shared" ca="1" si="5"/>
        <v>4186405.765206527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17443.357355027194</v>
      </c>
      <c r="L56" s="444">
        <f t="shared" ca="1" si="3"/>
        <v>4203849.1225615544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1544342.7238518659</v>
      </c>
      <c r="C57" s="447">
        <f t="shared" si="0"/>
        <v>242061.25511260866</v>
      </c>
      <c r="D57" s="447">
        <f ca="1">SUMIF(G:G,50,K:K)</f>
        <v>72354.469439536362</v>
      </c>
      <c r="E57" s="447">
        <f t="shared" ca="1" si="1"/>
        <v>1374635.9381787935</v>
      </c>
      <c r="F57" s="431"/>
      <c r="G57" s="459">
        <f t="shared" ref="G57:G67" si="8">G56</f>
        <v>5</v>
      </c>
      <c r="H57" s="459">
        <v>50</v>
      </c>
      <c r="I57" s="444">
        <f t="shared" ca="1" si="5"/>
        <v>4203849.1225615544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17516.038010673143</v>
      </c>
      <c r="L57" s="444">
        <f t="shared" ca="1" si="3"/>
        <v>4221365.160572228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1374635.9381787935</v>
      </c>
      <c r="C58" s="447">
        <f t="shared" si="0"/>
        <v>242061.25511260866</v>
      </c>
      <c r="D58" s="447">
        <f ca="1">SUMIF(G:G,51,K:K)</f>
        <v>63671.948201093473</v>
      </c>
      <c r="E58" s="447">
        <f t="shared" ca="1" si="1"/>
        <v>1196246.6312672785</v>
      </c>
      <c r="F58" s="431"/>
      <c r="G58" s="459">
        <f t="shared" si="8"/>
        <v>5</v>
      </c>
      <c r="H58" s="459">
        <v>51</v>
      </c>
      <c r="I58" s="444">
        <f t="shared" ca="1" si="5"/>
        <v>4221365.160572228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17589.021502384283</v>
      </c>
      <c r="L58" s="444">
        <f t="shared" ca="1" si="3"/>
        <v>4238954.182074612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1196246.6312672785</v>
      </c>
      <c r="C59" s="447">
        <f t="shared" si="0"/>
        <v>242061.25511260866</v>
      </c>
      <c r="D59" s="447">
        <f ca="1">SUMIF(G:G,52,K:K)</f>
        <v>54545.212697693416</v>
      </c>
      <c r="E59" s="447">
        <f t="shared" ca="1" si="1"/>
        <v>1008730.5888523632</v>
      </c>
      <c r="F59" s="431"/>
      <c r="G59" s="459">
        <f t="shared" si="8"/>
        <v>5</v>
      </c>
      <c r="H59" s="459">
        <v>52</v>
      </c>
      <c r="I59" s="444">
        <f t="shared" ca="1" si="5"/>
        <v>4238954.182074612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17662.30909197755</v>
      </c>
      <c r="L59" s="444">
        <f t="shared" ca="1" si="3"/>
        <v>4256616.4911665898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1008730.5888523632</v>
      </c>
      <c r="C60" s="447">
        <f t="shared" si="0"/>
        <v>242061.25511260866</v>
      </c>
      <c r="D60" s="447">
        <f ca="1">SUMIF(G:G,53,K:K)</f>
        <v>44951.536084474777</v>
      </c>
      <c r="E60" s="447">
        <f t="shared" ca="1" si="1"/>
        <v>811620.86982422927</v>
      </c>
      <c r="F60" s="431"/>
      <c r="G60" s="459">
        <f t="shared" si="8"/>
        <v>5</v>
      </c>
      <c r="H60" s="459">
        <v>53</v>
      </c>
      <c r="I60" s="444">
        <f t="shared" ca="1" si="5"/>
        <v>4256616.4911665898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17735.902046527459</v>
      </c>
      <c r="L60" s="444">
        <f t="shared" ca="1" si="3"/>
        <v>4274352.3932131175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811620.86982422927</v>
      </c>
      <c r="C61" s="447">
        <f t="shared" si="0"/>
        <v>242061.25511260866</v>
      </c>
      <c r="D61" s="447">
        <f ca="1">SUMIF(G:G,54,K:K)</f>
        <v>34867.028768060285</v>
      </c>
      <c r="E61" s="447">
        <f t="shared" ca="1" si="1"/>
        <v>604426.64347968088</v>
      </c>
      <c r="F61" s="431"/>
      <c r="G61" s="459">
        <f t="shared" si="8"/>
        <v>5</v>
      </c>
      <c r="H61" s="459">
        <v>54</v>
      </c>
      <c r="I61" s="444">
        <f t="shared" ca="1" si="5"/>
        <v>4274352.3932131175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17809.801638387988</v>
      </c>
      <c r="L61" s="444">
        <f t="shared" ca="1" si="3"/>
        <v>4292162.1948515056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604426.64347968088</v>
      </c>
      <c r="C62" s="447">
        <f t="shared" si="0"/>
        <v>242061.25511260866</v>
      </c>
      <c r="D62" s="447">
        <f ca="1">SUMIF(G:G,55,K:K)</f>
        <v>24266.578918135798</v>
      </c>
      <c r="E62" s="447">
        <f t="shared" ca="1" si="1"/>
        <v>386631.967285208</v>
      </c>
      <c r="F62" s="431"/>
      <c r="G62" s="459">
        <f t="shared" si="8"/>
        <v>5</v>
      </c>
      <c r="H62" s="459">
        <v>55</v>
      </c>
      <c r="I62" s="444">
        <f t="shared" ca="1" si="5"/>
        <v>4292162.1948515056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17884.009145214608</v>
      </c>
      <c r="L62" s="444">
        <f t="shared" ca="1" si="3"/>
        <v>4310046.2039967198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386631.967285208</v>
      </c>
      <c r="C63" s="447">
        <f t="shared" si="0"/>
        <v>242061.25511260866</v>
      </c>
      <c r="D63" s="447">
        <f ca="1">SUMIF(G:G,56,K:K)</f>
        <v>13123.789935489027</v>
      </c>
      <c r="E63" s="447">
        <f t="shared" ca="1" si="1"/>
        <v>157694.50210808837</v>
      </c>
      <c r="F63" s="431"/>
      <c r="G63" s="459">
        <f t="shared" si="8"/>
        <v>5</v>
      </c>
      <c r="H63" s="459">
        <v>56</v>
      </c>
      <c r="I63" s="444">
        <f t="shared" ca="1" si="5"/>
        <v>4310046.2039967198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17958.525849986334</v>
      </c>
      <c r="L63" s="444">
        <f t="shared" ca="1" si="3"/>
        <v>4328004.7298467057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157694.50210808837</v>
      </c>
      <c r="C64" s="447">
        <f t="shared" si="0"/>
        <v>242061.25511260866</v>
      </c>
      <c r="D64" s="447">
        <f ca="1">SUMIF(G:G,57,K:K)</f>
        <v>1410.9147207943843</v>
      </c>
      <c r="E64" s="447">
        <f t="shared" ca="1" si="1"/>
        <v>-82955.838283725898</v>
      </c>
      <c r="F64" s="431"/>
      <c r="G64" s="459">
        <f t="shared" si="8"/>
        <v>5</v>
      </c>
      <c r="H64" s="459">
        <v>57</v>
      </c>
      <c r="I64" s="444">
        <f t="shared" ca="1" si="5"/>
        <v>4328004.7298467057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18033.353041027942</v>
      </c>
      <c r="L64" s="444">
        <f t="shared" ca="1" si="3"/>
        <v>4346038.0828877334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-82955.838283725898</v>
      </c>
      <c r="C65" s="447">
        <f t="shared" si="0"/>
        <v>242061.25511260866</v>
      </c>
      <c r="D65" s="447">
        <f ca="1">SUMIF(G:G,58,K:K)</f>
        <v>-10901.213419535952</v>
      </c>
      <c r="E65" s="447">
        <f t="shared" ca="1" si="1"/>
        <v>-335918.30681587051</v>
      </c>
      <c r="F65" s="431"/>
      <c r="G65" s="459">
        <f t="shared" si="8"/>
        <v>5</v>
      </c>
      <c r="H65" s="459">
        <v>58</v>
      </c>
      <c r="I65" s="444">
        <f t="shared" ca="1" si="5"/>
        <v>4346038.0828877334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18108.49201203222</v>
      </c>
      <c r="L65" s="444">
        <f t="shared" ca="1" si="3"/>
        <v>4364146.5748997657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-335918.30681587051</v>
      </c>
      <c r="C66" s="447">
        <f t="shared" si="0"/>
        <v>242061.25511260866</v>
      </c>
      <c r="D66" s="447">
        <f ca="1">SUMIF(G:G,59,K:K)</f>
        <v>-23843.253402488681</v>
      </c>
      <c r="E66" s="447">
        <f t="shared" ca="1" si="1"/>
        <v>-601822.81533096789</v>
      </c>
      <c r="F66" s="431"/>
      <c r="G66" s="459">
        <f t="shared" si="8"/>
        <v>5</v>
      </c>
      <c r="H66" s="459">
        <v>59</v>
      </c>
      <c r="I66" s="444">
        <f t="shared" ca="1" si="5"/>
        <v>4364146.5748997657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18183.944062082355</v>
      </c>
      <c r="L66" s="444">
        <f t="shared" ca="1" si="3"/>
        <v>4382330.5189618478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-601822.81533096789</v>
      </c>
      <c r="C67" s="447">
        <f t="shared" si="0"/>
        <v>242061.25511260866</v>
      </c>
      <c r="D67" s="447">
        <f t="shared" ref="D67:D71" ca="1" si="9">SUMIF(G:G,60,K:K)</f>
        <v>-37447.432713430528</v>
      </c>
      <c r="E67" s="447">
        <f t="shared" ca="1" si="1"/>
        <v>-881331.50315700704</v>
      </c>
      <c r="F67" s="431"/>
      <c r="G67" s="459">
        <f t="shared" si="8"/>
        <v>5</v>
      </c>
      <c r="H67" s="459">
        <v>60</v>
      </c>
      <c r="I67" s="444">
        <f t="shared" ca="1" si="5"/>
        <v>4382330.5189618478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18259.710495674364</v>
      </c>
      <c r="L67" s="444">
        <f t="shared" ca="1" si="3"/>
        <v>4400590.2294575218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-881331.50315700704</v>
      </c>
      <c r="C68" s="447">
        <f t="shared" si="0"/>
        <v>242061.25511260866</v>
      </c>
      <c r="D68" s="447">
        <f t="shared" ca="1" si="9"/>
        <v>-37447.432713430528</v>
      </c>
      <c r="E68" s="447">
        <f t="shared" ca="1" si="1"/>
        <v>-1160840.1909830463</v>
      </c>
      <c r="F68" s="431"/>
      <c r="G68" s="459">
        <f>G67+1</f>
        <v>6</v>
      </c>
      <c r="H68" s="459">
        <v>61</v>
      </c>
      <c r="I68" s="444">
        <f t="shared" ca="1" si="5"/>
        <v>4400590.2294575218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18335.792622739675</v>
      </c>
      <c r="L68" s="444">
        <f t="shared" ca="1" si="3"/>
        <v>4418926.0220802613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-1160840.1909830463</v>
      </c>
      <c r="C69" s="447">
        <f t="shared" si="0"/>
        <v>242061.25511260866</v>
      </c>
      <c r="D69" s="447">
        <f t="shared" ca="1" si="9"/>
        <v>-37447.432713430528</v>
      </c>
      <c r="E69" s="447">
        <f t="shared" ca="1" si="1"/>
        <v>-1440348.8788090856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4418926.0220802613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18412.191758667755</v>
      </c>
      <c r="L69" s="444">
        <f t="shared" ca="1" si="3"/>
        <v>4437338.2138389293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-1440348.8788090856</v>
      </c>
      <c r="C70" s="447">
        <f t="shared" si="0"/>
        <v>242061.25511260866</v>
      </c>
      <c r="D70" s="447">
        <f t="shared" ca="1" si="9"/>
        <v>-37447.432713430528</v>
      </c>
      <c r="E70" s="447">
        <f t="shared" ca="1" si="1"/>
        <v>-1719857.5666351249</v>
      </c>
      <c r="F70" s="431"/>
      <c r="G70" s="459">
        <f t="shared" si="10"/>
        <v>6</v>
      </c>
      <c r="H70" s="459">
        <v>63</v>
      </c>
      <c r="I70" s="444">
        <f t="shared" ca="1" si="5"/>
        <v>4437338.2138389293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18488.909224328872</v>
      </c>
      <c r="L70" s="444">
        <f t="shared" ca="1" si="3"/>
        <v>4455827.1230632579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-1719857.5666351249</v>
      </c>
      <c r="C71" s="447">
        <f t="shared" si="0"/>
        <v>242061.25511260866</v>
      </c>
      <c r="D71" s="447">
        <f t="shared" ca="1" si="9"/>
        <v>-37447.432713430528</v>
      </c>
      <c r="E71" s="447">
        <f t="shared" ca="1" si="1"/>
        <v>-1999366.2544611641</v>
      </c>
      <c r="F71" s="431"/>
      <c r="G71" s="459">
        <f t="shared" si="10"/>
        <v>6</v>
      </c>
      <c r="H71" s="459">
        <v>64</v>
      </c>
      <c r="I71" s="444">
        <f t="shared" ca="1" si="5"/>
        <v>4455827.1230632579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18565.946346096909</v>
      </c>
      <c r="L71" s="444">
        <f t="shared" ca="1" si="3"/>
        <v>4474393.0694093546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4474393.0694093546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18643.304455872312</v>
      </c>
      <c r="L72" s="444">
        <f t="shared" ca="1" si="3"/>
        <v>4493036.3738652272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4493036.3738652272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18720.984891105112</v>
      </c>
      <c r="L73" s="444">
        <f t="shared" ca="1" si="3"/>
        <v>4511757.3587563327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4511757.3587563327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18798.988994818053</v>
      </c>
      <c r="L74" s="444">
        <f t="shared" ca="1" si="3"/>
        <v>4530556.3477511508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4530556.3477511508</v>
      </c>
      <c r="J75" s="444">
        <f t="array" ref="J75">IFERROR(INDEX('Retirement Calculator'!K:K,MATCH('Lorri 401b'!N75,'Retirement Calculator'!A:A,0),0),0)</f>
        <v>21915.671659384057</v>
      </c>
      <c r="K75" s="444">
        <f t="shared" ca="1" si="2"/>
        <v>18786.00281704903</v>
      </c>
      <c r="L75" s="444">
        <f t="shared" ca="1" si="3"/>
        <v>4527426.6789088156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4527426.6789088156</v>
      </c>
      <c r="J76" s="444">
        <f t="array" ref="J76">IFERROR(INDEX('Retirement Calculator'!K:K,MATCH('Lorri 401b'!N76,'Retirement Calculator'!A:A,0),0),0)</f>
        <v>21915.671659384057</v>
      </c>
      <c r="K76" s="444">
        <f t="shared" ca="1" si="2"/>
        <v>18772.962530205965</v>
      </c>
      <c r="L76" s="444">
        <f t="shared" ca="1" si="3"/>
        <v>4524283.9697796376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4524283.9697796376</v>
      </c>
      <c r="J77" s="444">
        <f t="array" ref="J77">IFERROR(INDEX('Retirement Calculator'!K:K,MATCH('Lorri 401b'!N77,'Retirement Calculator'!A:A,0),0),0)</f>
        <v>21915.671659384057</v>
      </c>
      <c r="K77" s="444">
        <f t="shared" ca="1" si="2"/>
        <v>18759.867908834389</v>
      </c>
      <c r="L77" s="444">
        <f t="shared" ca="1" si="3"/>
        <v>4521128.1660290882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4521128.1660290882</v>
      </c>
      <c r="J78" s="444">
        <f t="array" ref="J78">IFERROR(INDEX('Retirement Calculator'!K:K,MATCH('Lorri 401b'!N78,'Retirement Calculator'!A:A,0),0),0)</f>
        <v>21915.671659384057</v>
      </c>
      <c r="K78" s="444">
        <f t="shared" ca="1" si="2"/>
        <v>18746.718726540435</v>
      </c>
      <c r="L78" s="444">
        <f t="shared" ca="1" si="3"/>
        <v>4517959.2130962443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4517959.2130962443</v>
      </c>
      <c r="J79" s="444">
        <f t="array" ref="J79">IFERROR(INDEX('Retirement Calculator'!K:K,MATCH('Lorri 401b'!N79,'Retirement Calculator'!A:A,0),0),0)</f>
        <v>21915.671659384057</v>
      </c>
      <c r="K79" s="444">
        <f t="shared" ca="1" si="2"/>
        <v>18733.514755986918</v>
      </c>
      <c r="L79" s="444">
        <f t="shared" ca="1" si="3"/>
        <v>4514777.056192847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4514777.056192847</v>
      </c>
      <c r="J80" s="444">
        <f t="array" ref="J80">IFERROR(INDEX('Retirement Calculator'!K:K,MATCH('Lorri 401b'!N80,'Retirement Calculator'!A:A,0),0),0)</f>
        <v>21915.671659384057</v>
      </c>
      <c r="K80" s="444">
        <f t="shared" ca="1" si="2"/>
        <v>18720.25576888943</v>
      </c>
      <c r="L80" s="444">
        <f t="shared" ca="1" si="3"/>
        <v>4511581.6403023526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4511581.6403023526</v>
      </c>
      <c r="J81" s="444">
        <f t="array" ref="J81">IFERROR(INDEX('Retirement Calculator'!K:K,MATCH('Lorri 401b'!N81,'Retirement Calculator'!A:A,0),0),0)</f>
        <v>21915.671659384057</v>
      </c>
      <c r="K81" s="444">
        <f t="shared" ca="1" si="2"/>
        <v>18706.941536012368</v>
      </c>
      <c r="L81" s="444">
        <f t="shared" ca="1" si="3"/>
        <v>4508372.9101789808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4508372.9101789808</v>
      </c>
      <c r="J82" s="444">
        <f t="array" ref="J82">IFERROR(INDEX('Retirement Calculator'!K:K,MATCH('Lorri 401b'!N82,'Retirement Calculator'!A:A,0),0),0)</f>
        <v>21915.671659384057</v>
      </c>
      <c r="K82" s="444">
        <f t="shared" ca="1" si="2"/>
        <v>18693.571827164986</v>
      </c>
      <c r="L82" s="444">
        <f t="shared" ca="1" si="3"/>
        <v>4505150.8103467617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4505150.8103467617</v>
      </c>
      <c r="J83" s="444">
        <f t="array" ref="J83">IFERROR(INDEX('Retirement Calculator'!K:K,MATCH('Lorri 401b'!N83,'Retirement Calculator'!A:A,0),0),0)</f>
        <v>21915.671659384057</v>
      </c>
      <c r="K83" s="444">
        <f t="shared" ca="1" si="2"/>
        <v>18680.146411197406</v>
      </c>
      <c r="L83" s="444">
        <f t="shared" ca="1" si="3"/>
        <v>4501915.2850985751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4501915.2850985751</v>
      </c>
      <c r="J84" s="444">
        <f t="array" ref="J84">IFERROR(INDEX('Retirement Calculator'!K:K,MATCH('Lorri 401b'!N84,'Retirement Calculator'!A:A,0),0),0)</f>
        <v>21915.671659384057</v>
      </c>
      <c r="K84" s="444">
        <f t="shared" ca="1" si="2"/>
        <v>18666.665055996629</v>
      </c>
      <c r="L84" s="444">
        <f t="shared" ca="1" si="3"/>
        <v>4498666.2784951879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4498666.2784951879</v>
      </c>
      <c r="J85" s="444">
        <f t="array" ref="J85">IFERROR(INDEX('Retirement Calculator'!K:K,MATCH('Lorri 401b'!N85,'Retirement Calculator'!A:A,0),0),0)</f>
        <v>21915.671659384057</v>
      </c>
      <c r="K85" s="444">
        <f t="shared" ca="1" si="2"/>
        <v>18653.127528482517</v>
      </c>
      <c r="L85" s="444">
        <f t="shared" ca="1" si="3"/>
        <v>4495403.7343642861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4495403.7343642861</v>
      </c>
      <c r="J86" s="444">
        <f t="array" ref="J86">IFERROR(INDEX('Retirement Calculator'!K:K,MATCH('Lorri 401b'!N86,'Retirement Calculator'!A:A,0),0),0)</f>
        <v>21915.671659384057</v>
      </c>
      <c r="K86" s="444">
        <f t="shared" ca="1" si="2"/>
        <v>18639.533594603759</v>
      </c>
      <c r="L86" s="444">
        <f t="shared" ca="1" si="3"/>
        <v>4492127.5962995058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4492127.5962995058</v>
      </c>
      <c r="J87" s="444">
        <f t="array" ref="J87">IFERROR(INDEX('Retirement Calculator'!K:K,MATCH('Lorri 401b'!N87,'Retirement Calculator'!A:A,0),0),0)</f>
        <v>21915.671659384057</v>
      </c>
      <c r="K87" s="444">
        <f t="shared" ca="1" si="2"/>
        <v>18625.88301933384</v>
      </c>
      <c r="L87" s="444">
        <f t="shared" ca="1" si="3"/>
        <v>4488837.8076594556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4488837.8076594556</v>
      </c>
      <c r="J88" s="444">
        <f t="array" ref="J88">IFERROR(INDEX('Retirement Calculator'!K:K,MATCH('Lorri 401b'!N88,'Retirement Calculator'!A:A,0),0),0)</f>
        <v>21915.671659384057</v>
      </c>
      <c r="K88" s="444">
        <f t="shared" ca="1" si="2"/>
        <v>18612.175566666963</v>
      </c>
      <c r="L88" s="444">
        <f t="shared" ca="1" si="3"/>
        <v>4485534.3115667384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4485534.3115667384</v>
      </c>
      <c r="J89" s="444">
        <f t="array" ref="J89">IFERROR(INDEX('Retirement Calculator'!K:K,MATCH('Lorri 401b'!N89,'Retirement Calculator'!A:A,0),0),0)</f>
        <v>21915.671659384057</v>
      </c>
      <c r="K89" s="444">
        <f t="shared" ca="1" si="2"/>
        <v>18598.410999613978</v>
      </c>
      <c r="L89" s="444">
        <f t="shared" ca="1" si="3"/>
        <v>4482217.0509069683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4482217.0509069683</v>
      </c>
      <c r="J90" s="444">
        <f t="array" ref="J90">IFERROR(INDEX('Retirement Calculator'!K:K,MATCH('Lorri 401b'!N90,'Retirement Calculator'!A:A,0),0),0)</f>
        <v>21915.671659384057</v>
      </c>
      <c r="K90" s="444">
        <f t="shared" ca="1" si="2"/>
        <v>18584.589080198268</v>
      </c>
      <c r="L90" s="444">
        <f t="shared" ca="1" si="3"/>
        <v>4478885.968327783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4478885.968327783</v>
      </c>
      <c r="J91" s="444">
        <f t="array" ref="J91">IFERROR(INDEX('Retirement Calculator'!K:K,MATCH('Lorri 401b'!N91,'Retirement Calculator'!A:A,0),0),0)</f>
        <v>21915.671659384057</v>
      </c>
      <c r="K91" s="444">
        <f t="shared" ca="1" si="2"/>
        <v>18570.709569451661</v>
      </c>
      <c r="L91" s="444">
        <f t="shared" ca="1" si="3"/>
        <v>4475541.0062378505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4475541.0062378505</v>
      </c>
      <c r="J92" s="444">
        <f t="array" ref="J92">IFERROR(INDEX('Retirement Calculator'!K:K,MATCH('Lorri 401b'!N92,'Retirement Calculator'!A:A,0),0),0)</f>
        <v>21915.671659384057</v>
      </c>
      <c r="K92" s="444">
        <f t="shared" ca="1" si="2"/>
        <v>18556.772227410278</v>
      </c>
      <c r="L92" s="444">
        <f t="shared" ca="1" si="3"/>
        <v>4472182.1068058768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4472182.1068058768</v>
      </c>
      <c r="J93" s="444">
        <f t="array" ref="J93">IFERROR(INDEX('Retirement Calculator'!K:K,MATCH('Lorri 401b'!N93,'Retirement Calculator'!A:A,0),0),0)</f>
        <v>21915.671659384057</v>
      </c>
      <c r="K93" s="444">
        <f t="shared" ca="1" si="2"/>
        <v>18542.776813110388</v>
      </c>
      <c r="L93" s="444">
        <f t="shared" ca="1" si="3"/>
        <v>4468809.2119596032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4468809.2119596032</v>
      </c>
      <c r="J94" s="444">
        <f t="array" ref="J94">IFERROR(INDEX('Retirement Calculator'!K:K,MATCH('Lorri 401b'!N94,'Retirement Calculator'!A:A,0),0),0)</f>
        <v>21915.671659384057</v>
      </c>
      <c r="K94" s="444">
        <f t="shared" ca="1" si="2"/>
        <v>18528.723084584246</v>
      </c>
      <c r="L94" s="444">
        <f t="shared" ca="1" si="3"/>
        <v>4465422.2633848032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4465422.2633848032</v>
      </c>
      <c r="J95" s="444">
        <f t="array" ref="J95">IFERROR(INDEX('Retirement Calculator'!K:K,MATCH('Lorri 401b'!N95,'Retirement Calculator'!A:A,0),0),0)</f>
        <v>21915.671659384057</v>
      </c>
      <c r="K95" s="444">
        <f t="shared" ca="1" si="2"/>
        <v>18514.610798855912</v>
      </c>
      <c r="L95" s="444">
        <f t="shared" ca="1" si="3"/>
        <v>4462021.2025242755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4462021.2025242755</v>
      </c>
      <c r="J96" s="444">
        <f t="array" ref="J96">IFERROR(INDEX('Retirement Calculator'!K:K,MATCH('Lorri 401b'!N96,'Retirement Calculator'!A:A,0),0),0)</f>
        <v>21915.671659384057</v>
      </c>
      <c r="K96" s="444">
        <f t="shared" ca="1" si="2"/>
        <v>18500.439711937048</v>
      </c>
      <c r="L96" s="444">
        <f t="shared" ca="1" si="3"/>
        <v>4458605.9705768283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4458605.9705768283</v>
      </c>
      <c r="J97" s="444">
        <f t="array" ref="J97">IFERROR(INDEX('Retirement Calculator'!K:K,MATCH('Lorri 401b'!N97,'Retirement Calculator'!A:A,0),0),0)</f>
        <v>21915.671659384057</v>
      </c>
      <c r="K97" s="444">
        <f t="shared" ca="1" si="2"/>
        <v>18486.209578822683</v>
      </c>
      <c r="L97" s="444">
        <f t="shared" ca="1" si="3"/>
        <v>4455176.5084962668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4455176.5084962668</v>
      </c>
      <c r="J98" s="444">
        <f t="array" ref="J98">IFERROR(INDEX('Retirement Calculator'!K:K,MATCH('Lorri 401b'!N98,'Retirement Calculator'!A:A,0),0),0)</f>
        <v>21915.671659384057</v>
      </c>
      <c r="K98" s="444">
        <f t="shared" ca="1" si="2"/>
        <v>18471.920153487012</v>
      </c>
      <c r="L98" s="444">
        <f t="shared" ca="1" si="3"/>
        <v>4451732.7569903703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4451732.7569903703</v>
      </c>
      <c r="J99" s="444">
        <f t="array" ref="J99">IFERROR(INDEX('Retirement Calculator'!K:K,MATCH('Lorri 401b'!N99,'Retirement Calculator'!A:A,0),0),0)</f>
        <v>21915.671659384057</v>
      </c>
      <c r="K99" s="444">
        <f t="shared" ca="1" si="2"/>
        <v>18457.571188879108</v>
      </c>
      <c r="L99" s="444">
        <f t="shared" ca="1" si="3"/>
        <v>4448274.6565198656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4448274.6565198656</v>
      </c>
      <c r="J100" s="444">
        <f t="array" ref="J100">IFERROR(INDEX('Retirement Calculator'!K:K,MATCH('Lorri 401b'!N100,'Retirement Calculator'!A:A,0),0),0)</f>
        <v>21915.671659384057</v>
      </c>
      <c r="K100" s="444">
        <f t="shared" ca="1" si="2"/>
        <v>18443.162436918672</v>
      </c>
      <c r="L100" s="444">
        <f t="shared" ca="1" si="3"/>
        <v>4444802.1472974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4444802.1472974</v>
      </c>
      <c r="J101" s="444">
        <f t="array" ref="J101">IFERROR(INDEX('Retirement Calculator'!K:K,MATCH('Lorri 401b'!N101,'Retirement Calculator'!A:A,0),0),0)</f>
        <v>21915.671659384057</v>
      </c>
      <c r="K101" s="444">
        <f t="shared" ca="1" si="2"/>
        <v>18428.693648491735</v>
      </c>
      <c r="L101" s="444">
        <f t="shared" ca="1" si="3"/>
        <v>4441315.1692865081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4441315.1692865081</v>
      </c>
      <c r="J102" s="444">
        <f t="array" ref="J102">IFERROR(INDEX('Retirement Calculator'!K:K,MATCH('Lorri 401b'!N102,'Retirement Calculator'!A:A,0),0),0)</f>
        <v>21915.671659384057</v>
      </c>
      <c r="K102" s="444">
        <f t="shared" ca="1" si="2"/>
        <v>18414.164573446349</v>
      </c>
      <c r="L102" s="444">
        <f t="shared" ca="1" si="3"/>
        <v>4437813.6622005701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4437813.6622005701</v>
      </c>
      <c r="J103" s="444">
        <f t="array" ref="J103">IFERROR(INDEX('Retirement Calculator'!K:K,MATCH('Lorri 401b'!N103,'Retirement Calculator'!A:A,0),0),0)</f>
        <v>21915.671659384057</v>
      </c>
      <c r="K103" s="444">
        <f t="shared" ca="1" si="2"/>
        <v>18399.574960588274</v>
      </c>
      <c r="L103" s="444">
        <f t="shared" ca="1" si="3"/>
        <v>4434297.5655017747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4434297.5655017747</v>
      </c>
      <c r="J104" s="444">
        <f t="array" ref="J104">IFERROR(INDEX('Retirement Calculator'!K:K,MATCH('Lorri 401b'!N104,'Retirement Calculator'!A:A,0),0),0)</f>
        <v>21915.671659384057</v>
      </c>
      <c r="K104" s="444">
        <f t="shared" ca="1" si="2"/>
        <v>18384.924557676626</v>
      </c>
      <c r="L104" s="444">
        <f t="shared" ca="1" si="3"/>
        <v>4430766.8184000673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4430766.8184000673</v>
      </c>
      <c r="J105" s="444">
        <f t="array" ref="J105">IFERROR(INDEX('Retirement Calculator'!K:K,MATCH('Lorri 401b'!N105,'Retirement Calculator'!A:A,0),0),0)</f>
        <v>20171.771259384055</v>
      </c>
      <c r="K105" s="444">
        <f t="shared" ca="1" si="2"/>
        <v>18377.479363086179</v>
      </c>
      <c r="L105" s="444">
        <f t="shared" ca="1" si="3"/>
        <v>4428972.5265037697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4428972.5265037697</v>
      </c>
      <c r="J106" s="444">
        <f t="array" ref="J106">IFERROR(INDEX('Retirement Calculator'!K:K,MATCH('Lorri 401b'!N106,'Retirement Calculator'!A:A,0),0),0)</f>
        <v>20171.771259384055</v>
      </c>
      <c r="K106" s="444">
        <f t="shared" ca="1" si="2"/>
        <v>18370.003146851606</v>
      </c>
      <c r="L106" s="444">
        <f t="shared" ca="1" si="3"/>
        <v>4427170.7583912369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4427170.7583912369</v>
      </c>
      <c r="J107" s="444">
        <f t="array" ref="J107">IFERROR(INDEX('Retirement Calculator'!K:K,MATCH('Lorri 401b'!N107,'Retirement Calculator'!A:A,0),0),0)</f>
        <v>20171.771259384055</v>
      </c>
      <c r="K107" s="444">
        <f t="shared" ca="1" si="2"/>
        <v>18362.495779716053</v>
      </c>
      <c r="L107" s="444">
        <f t="shared" ca="1" si="3"/>
        <v>4425361.4829115691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4425361.4829115691</v>
      </c>
      <c r="J108" s="444">
        <f t="array" ref="J108">IFERROR(INDEX('Retirement Calculator'!K:K,MATCH('Lorri 401b'!N108,'Retirement Calculator'!A:A,0),0),0)</f>
        <v>20171.771259384055</v>
      </c>
      <c r="K108" s="444">
        <f t="shared" ca="1" si="2"/>
        <v>18354.957131884104</v>
      </c>
      <c r="L108" s="444">
        <f t="shared" ca="1" si="3"/>
        <v>4423544.6687840689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4423544.6687840689</v>
      </c>
      <c r="J109" s="444">
        <f t="array" ref="J109">IFERROR(INDEX('Retirement Calculator'!K:K,MATCH('Lorri 401b'!N109,'Retirement Calculator'!A:A,0),0),0)</f>
        <v>20171.771259384055</v>
      </c>
      <c r="K109" s="444">
        <f t="shared" ca="1" si="2"/>
        <v>18347.387073019519</v>
      </c>
      <c r="L109" s="444">
        <f t="shared" ca="1" si="3"/>
        <v>4421720.2845977042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4421720.2845977042</v>
      </c>
      <c r="J110" s="444">
        <f t="array" ref="J110">IFERROR(INDEX('Retirement Calculator'!K:K,MATCH('Lorri 401b'!N110,'Retirement Calculator'!A:A,0),0),0)</f>
        <v>20171.771259384055</v>
      </c>
      <c r="K110" s="444">
        <f t="shared" ca="1" si="2"/>
        <v>18339.785472242998</v>
      </c>
      <c r="L110" s="444">
        <f t="shared" ca="1" si="3"/>
        <v>4419888.2988105631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4419888.2988105631</v>
      </c>
      <c r="J111" s="444">
        <f t="array" ref="J111">IFERROR(INDEX('Retirement Calculator'!K:K,MATCH('Lorri 401b'!N111,'Retirement Calculator'!A:A,0),0),0)</f>
        <v>20171.771259384055</v>
      </c>
      <c r="K111" s="444">
        <f t="shared" ca="1" si="2"/>
        <v>18332.152198129912</v>
      </c>
      <c r="L111" s="444">
        <f t="shared" ca="1" si="3"/>
        <v>4418048.6797493091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4418048.6797493091</v>
      </c>
      <c r="J112" s="444">
        <f t="array" ref="J112">IFERROR(INDEX('Retirement Calculator'!K:K,MATCH('Lorri 401b'!N112,'Retirement Calculator'!A:A,0),0),0)</f>
        <v>20171.771259384055</v>
      </c>
      <c r="K112" s="444">
        <f t="shared" ca="1" si="2"/>
        <v>18324.487118708021</v>
      </c>
      <c r="L112" s="444">
        <f t="shared" ca="1" si="3"/>
        <v>4416201.3956086328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4416201.3956086328</v>
      </c>
      <c r="J113" s="444">
        <f t="array" ref="J113">IFERROR(INDEX('Retirement Calculator'!K:K,MATCH('Lorri 401b'!N113,'Retirement Calculator'!A:A,0),0),0)</f>
        <v>20171.771259384055</v>
      </c>
      <c r="K113" s="444">
        <f t="shared" ca="1" si="2"/>
        <v>18316.790101455201</v>
      </c>
      <c r="L113" s="444">
        <f t="shared" ca="1" si="3"/>
        <v>4414346.4144507041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4414346.4144507041</v>
      </c>
      <c r="J114" s="444">
        <f t="array" ref="J114">IFERROR(INDEX('Retirement Calculator'!K:K,MATCH('Lorri 401b'!N114,'Retirement Calculator'!A:A,0),0),0)</f>
        <v>20171.771259384055</v>
      </c>
      <c r="K114" s="444">
        <f t="shared" ca="1" si="2"/>
        <v>18309.061013297167</v>
      </c>
      <c r="L114" s="444">
        <f t="shared" ca="1" si="3"/>
        <v>4412483.7042046171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4412483.7042046171</v>
      </c>
      <c r="J115" s="444">
        <f t="array" ref="J115">IFERROR(INDEX('Retirement Calculator'!K:K,MATCH('Lorri 401b'!N115,'Retirement Calculator'!A:A,0),0),0)</f>
        <v>20171.771259384055</v>
      </c>
      <c r="K115" s="444">
        <f t="shared" ca="1" si="2"/>
        <v>18301.299720605137</v>
      </c>
      <c r="L115" s="444">
        <f t="shared" ca="1" si="3"/>
        <v>4410613.2326658377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4410613.2326658377</v>
      </c>
      <c r="J116" s="444">
        <f t="array" ref="J116">IFERROR(INDEX('Retirement Calculator'!K:K,MATCH('Lorri 401b'!N116,'Retirement Calculator'!A:A,0),0),0)</f>
        <v>20171.771259384055</v>
      </c>
      <c r="K116" s="444">
        <f t="shared" ca="1" si="2"/>
        <v>18293.506089193557</v>
      </c>
      <c r="L116" s="444">
        <f t="shared" ca="1" si="3"/>
        <v>4408734.9674956473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4408734.9674956473</v>
      </c>
      <c r="J117" s="444">
        <f t="array" ref="J117">IFERROR(INDEX('Retirement Calculator'!K:K,MATCH('Lorri 401b'!N117,'Retirement Calculator'!A:A,0),0),0)</f>
        <v>20171.771259384055</v>
      </c>
      <c r="K117" s="444">
        <f t="shared" ca="1" si="2"/>
        <v>18285.679984317761</v>
      </c>
      <c r="L117" s="444">
        <f t="shared" ca="1" si="3"/>
        <v>4406848.8762205811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4406848.8762205811</v>
      </c>
      <c r="J118" s="444">
        <f t="array" ref="J118">IFERROR(INDEX('Retirement Calculator'!K:K,MATCH('Lorri 401b'!N118,'Retirement Calculator'!A:A,0),0),0)</f>
        <v>20171.771259384055</v>
      </c>
      <c r="K118" s="444">
        <f t="shared" ca="1" si="2"/>
        <v>18277.821270671655</v>
      </c>
      <c r="L118" s="444">
        <f t="shared" ca="1" si="3"/>
        <v>4404954.9262318686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4404954.9262318686</v>
      </c>
      <c r="J119" s="444">
        <f t="array" ref="J119">IFERROR(INDEX('Retirement Calculator'!K:K,MATCH('Lorri 401b'!N119,'Retirement Calculator'!A:A,0),0),0)</f>
        <v>20171.771259384055</v>
      </c>
      <c r="K119" s="444">
        <f t="shared" ca="1" si="2"/>
        <v>18269.929812385351</v>
      </c>
      <c r="L119" s="444">
        <f t="shared" ca="1" si="3"/>
        <v>4403053.08478487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4403053.08478487</v>
      </c>
      <c r="J120" s="444">
        <f t="array" ref="J120">IFERROR(INDEX('Retirement Calculator'!K:K,MATCH('Lorri 401b'!N120,'Retirement Calculator'!A:A,0),0),0)</f>
        <v>20171.771259384055</v>
      </c>
      <c r="K120" s="444">
        <f t="shared" ca="1" si="2"/>
        <v>18262.005473022858</v>
      </c>
      <c r="L120" s="444">
        <f t="shared" ca="1" si="3"/>
        <v>4401143.3189985091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4401143.3189985091</v>
      </c>
      <c r="J121" s="444">
        <f t="array" ref="J121">IFERROR(INDEX('Retirement Calculator'!K:K,MATCH('Lorri 401b'!N121,'Retirement Calculator'!A:A,0),0),0)</f>
        <v>20171.771259384055</v>
      </c>
      <c r="K121" s="444">
        <f t="shared" ca="1" si="2"/>
        <v>18254.048115579688</v>
      </c>
      <c r="L121" s="444">
        <f t="shared" ca="1" si="3"/>
        <v>4399225.5958547043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4399225.5958547043</v>
      </c>
      <c r="J122" s="444">
        <f t="array" ref="J122">IFERROR(INDEX('Retirement Calculator'!K:K,MATCH('Lorri 401b'!N122,'Retirement Calculator'!A:A,0),0),0)</f>
        <v>20171.771259384055</v>
      </c>
      <c r="K122" s="444">
        <f t="shared" ca="1" si="2"/>
        <v>18246.057602480501</v>
      </c>
      <c r="L122" s="444">
        <f t="shared" ca="1" si="3"/>
        <v>4397299.8821978001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4397299.8821978001</v>
      </c>
      <c r="J123" s="444">
        <f t="array" ref="J123">IFERROR(INDEX('Retirement Calculator'!K:K,MATCH('Lorri 401b'!N123,'Retirement Calculator'!A:A,0),0),0)</f>
        <v>20171.771259384055</v>
      </c>
      <c r="K123" s="444">
        <f t="shared" ca="1" si="2"/>
        <v>18238.033795576732</v>
      </c>
      <c r="L123" s="444">
        <f t="shared" ca="1" si="3"/>
        <v>4395366.1447339924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4395366.1447339924</v>
      </c>
      <c r="J124" s="444">
        <f t="array" ref="J124">IFERROR(INDEX('Retirement Calculator'!K:K,MATCH('Lorri 401b'!N124,'Retirement Calculator'!A:A,0),0),0)</f>
        <v>20171.771259384055</v>
      </c>
      <c r="K124" s="444">
        <f t="shared" ca="1" si="2"/>
        <v>18229.9765561442</v>
      </c>
      <c r="L124" s="444">
        <f t="shared" ca="1" si="3"/>
        <v>4393424.3500307528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4393424.3500307528</v>
      </c>
      <c r="J125" s="444">
        <f t="array" ref="J125">IFERROR(INDEX('Retirement Calculator'!K:K,MATCH('Lorri 401b'!N125,'Retirement Calculator'!A:A,0),0),0)</f>
        <v>20171.771259384055</v>
      </c>
      <c r="K125" s="444">
        <f t="shared" ca="1" si="2"/>
        <v>18221.885744880703</v>
      </c>
      <c r="L125" s="444">
        <f t="shared" ca="1" si="3"/>
        <v>4391474.4645162495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4391474.4645162495</v>
      </c>
      <c r="J126" s="444">
        <f t="array" ref="J126">IFERROR(INDEX('Retirement Calculator'!K:K,MATCH('Lorri 401b'!N126,'Retirement Calculator'!A:A,0),0),0)</f>
        <v>20171.771259384055</v>
      </c>
      <c r="K126" s="444">
        <f t="shared" ca="1" si="2"/>
        <v>18213.761221903605</v>
      </c>
      <c r="L126" s="444">
        <f t="shared" ca="1" si="3"/>
        <v>4389516.4544787686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4389516.4544787686</v>
      </c>
      <c r="J127" s="444">
        <f t="array" ref="J127">IFERROR(INDEX('Retirement Calculator'!K:K,MATCH('Lorri 401b'!N127,'Retirement Calculator'!A:A,0),0),0)</f>
        <v>20171.771259384055</v>
      </c>
      <c r="K127" s="444">
        <f t="shared" ca="1" si="2"/>
        <v>18205.602846747435</v>
      </c>
      <c r="L127" s="444">
        <f t="shared" ca="1" si="3"/>
        <v>4387550.2860661317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4387550.2860661317</v>
      </c>
      <c r="J128" s="444">
        <f t="array" ref="J128">IFERROR(INDEX('Retirement Calculator'!K:K,MATCH('Lorri 401b'!N128,'Retirement Calculator'!A:A,0),0),0)</f>
        <v>20171.771259384055</v>
      </c>
      <c r="K128" s="444">
        <f t="shared" ca="1" si="2"/>
        <v>18197.410478361446</v>
      </c>
      <c r="L128" s="444">
        <f t="shared" ca="1" si="3"/>
        <v>4385575.9252851093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4385575.9252851093</v>
      </c>
      <c r="J129" s="444">
        <f t="array" ref="J129">IFERROR(INDEX('Retirement Calculator'!K:K,MATCH('Lorri 401b'!N129,'Retirement Calculator'!A:A,0),0),0)</f>
        <v>20171.771259384055</v>
      </c>
      <c r="K129" s="444">
        <f t="shared" ca="1" si="2"/>
        <v>18189.183975107189</v>
      </c>
      <c r="L129" s="444">
        <f t="shared" ca="1" si="3"/>
        <v>4383593.3380008321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4383593.3380008321</v>
      </c>
      <c r="J130" s="444">
        <f t="array" ref="J130">IFERROR(INDEX('Retirement Calculator'!K:K,MATCH('Lorri 401b'!N130,'Retirement Calculator'!A:A,0),0),0)</f>
        <v>20171.771259384055</v>
      </c>
      <c r="K130" s="444">
        <f t="shared" ca="1" si="2"/>
        <v>18180.923194756033</v>
      </c>
      <c r="L130" s="444">
        <f t="shared" ca="1" si="3"/>
        <v>4381602.4899362037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4381602.4899362037</v>
      </c>
      <c r="J131" s="444">
        <f t="array" ref="J131">IFERROR(INDEX('Retirement Calculator'!K:K,MATCH('Lorri 401b'!N131,'Retirement Calculator'!A:A,0),0),0)</f>
        <v>20171.771259384055</v>
      </c>
      <c r="K131" s="444">
        <f t="shared" ca="1" si="2"/>
        <v>18172.627994486749</v>
      </c>
      <c r="L131" s="444">
        <f t="shared" ca="1" si="3"/>
        <v>4379603.3466713065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4379603.3466713065</v>
      </c>
      <c r="J132" s="444">
        <f t="array" ref="J132">IFERROR(INDEX('Retirement Calculator'!K:K,MATCH('Lorri 401b'!N132,'Retirement Calculator'!A:A,0),0),0)</f>
        <v>20171.771259384055</v>
      </c>
      <c r="K132" s="444">
        <f t="shared" ca="1" si="2"/>
        <v>18164.298230883011</v>
      </c>
      <c r="L132" s="444">
        <f t="shared" ca="1" si="3"/>
        <v>4377595.873642805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4377595.873642805</v>
      </c>
      <c r="J133" s="444">
        <f t="array" ref="J133">IFERROR(INDEX('Retirement Calculator'!K:K,MATCH('Lorri 401b'!N133,'Retirement Calculator'!A:A,0),0),0)</f>
        <v>20171.771259384055</v>
      </c>
      <c r="K133" s="444">
        <f t="shared" ca="1" si="2"/>
        <v>18155.933759930918</v>
      </c>
      <c r="L133" s="444">
        <f t="shared" ca="1" si="3"/>
        <v>4375580.0361433513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4375580.0361433513</v>
      </c>
      <c r="J134" s="444">
        <f t="array" ref="J134">IFERROR(INDEX('Retirement Calculator'!K:K,MATCH('Lorri 401b'!N134,'Retirement Calculator'!A:A,0),0),0)</f>
        <v>20171.771259384055</v>
      </c>
      <c r="K134" s="444">
        <f t="shared" ca="1" si="2"/>
        <v>18147.534437016529</v>
      </c>
      <c r="L134" s="444">
        <f t="shared" ca="1" si="3"/>
        <v>4373555.7993209837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4373555.7993209837</v>
      </c>
      <c r="J135" s="444">
        <f t="array" ref="J135">IFERROR(INDEX('Retirement Calculator'!K:K,MATCH('Lorri 401b'!N135,'Retirement Calculator'!A:A,0),0),0)</f>
        <v>20171.771259384055</v>
      </c>
      <c r="K135" s="444">
        <f t="shared" ca="1" si="2"/>
        <v>18139.100116923331</v>
      </c>
      <c r="L135" s="444">
        <f t="shared" ca="1" si="3"/>
        <v>4371523.1281785229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4371523.1281785229</v>
      </c>
      <c r="J136" s="444">
        <f t="array" ref="J136">IFERROR(INDEX('Retirement Calculator'!K:K,MATCH('Lorri 401b'!N136,'Retirement Calculator'!A:A,0),0),0)</f>
        <v>20171.771259384055</v>
      </c>
      <c r="K136" s="444">
        <f t="shared" ca="1" si="2"/>
        <v>18130.630653829743</v>
      </c>
      <c r="L136" s="444">
        <f t="shared" ca="1" si="3"/>
        <v>4369481.987572968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4369481.987572968</v>
      </c>
      <c r="J137" s="444">
        <f t="array" ref="J137">IFERROR(INDEX('Retirement Calculator'!K:K,MATCH('Lorri 401b'!N137,'Retirement Calculator'!A:A,0),0),0)</f>
        <v>20171.771259384055</v>
      </c>
      <c r="K137" s="444">
        <f t="shared" ca="1" si="2"/>
        <v>18122.125901306597</v>
      </c>
      <c r="L137" s="444">
        <f t="shared" ca="1" si="3"/>
        <v>4367432.3422148908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4367432.3422148908</v>
      </c>
      <c r="J138" s="444">
        <f t="array" ref="J138">IFERROR(INDEX('Retirement Calculator'!K:K,MATCH('Lorri 401b'!N138,'Retirement Calculator'!A:A,0),0),0)</f>
        <v>20171.771259384055</v>
      </c>
      <c r="K138" s="444">
        <f t="shared" ca="1" si="2"/>
        <v>18113.585712314609</v>
      </c>
      <c r="L138" s="444">
        <f t="shared" ca="1" si="3"/>
        <v>4365374.1566678211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4365374.1566678211</v>
      </c>
      <c r="J139" s="444">
        <f t="array" ref="J139">IFERROR(INDEX('Retirement Calculator'!K:K,MATCH('Lorri 401b'!N139,'Retirement Calculator'!A:A,0),0),0)</f>
        <v>20171.771259384055</v>
      </c>
      <c r="K139" s="444">
        <f t="shared" ca="1" si="2"/>
        <v>18105.00993920182</v>
      </c>
      <c r="L139" s="444">
        <f t="shared" ca="1" si="3"/>
        <v>4363307.395347639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4363307.395347639</v>
      </c>
      <c r="J140" s="444">
        <f t="array" ref="J140">IFERROR(INDEX('Retirement Calculator'!K:K,MATCH('Lorri 401b'!N140,'Retirement Calculator'!A:A,0),0),0)</f>
        <v>20171.771259384055</v>
      </c>
      <c r="K140" s="444">
        <f t="shared" ca="1" si="2"/>
        <v>18096.398433701062</v>
      </c>
      <c r="L140" s="444">
        <f t="shared" ca="1" si="3"/>
        <v>4361232.0225219559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4361232.0225219559</v>
      </c>
      <c r="J141" s="444">
        <f t="array" ref="J141">IFERROR(INDEX('Retirement Calculator'!K:K,MATCH('Lorri 401b'!N141,'Retirement Calculator'!A:A,0),0),0)</f>
        <v>20171.771259384055</v>
      </c>
      <c r="K141" s="444">
        <f t="shared" ca="1" si="2"/>
        <v>18087.75104692738</v>
      </c>
      <c r="L141" s="444">
        <f t="shared" ca="1" si="3"/>
        <v>4359148.0023094993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4359148.0023094993</v>
      </c>
      <c r="J142" s="444">
        <f t="array" ref="J142">IFERROR(INDEX('Retirement Calculator'!K:K,MATCH('Lorri 401b'!N142,'Retirement Calculator'!A:A,0),0),0)</f>
        <v>20171.771259384055</v>
      </c>
      <c r="K142" s="444">
        <f t="shared" ca="1" si="2"/>
        <v>18079.06762937548</v>
      </c>
      <c r="L142" s="444">
        <f t="shared" ca="1" si="3"/>
        <v>4357055.2986794906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4357055.2986794906</v>
      </c>
      <c r="J143" s="444">
        <f t="array" ref="J143">IFERROR(INDEX('Retirement Calculator'!K:K,MATCH('Lorri 401b'!N143,'Retirement Calculator'!A:A,0),0),0)</f>
        <v>20171.771259384055</v>
      </c>
      <c r="K143" s="444">
        <f t="shared" ca="1" si="2"/>
        <v>18070.34803091711</v>
      </c>
      <c r="L143" s="444">
        <f t="shared" ca="1" si="3"/>
        <v>4354953.8754510237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4354953.8754510237</v>
      </c>
      <c r="J144" s="444">
        <f t="array" ref="J144">IFERROR(INDEX('Retirement Calculator'!K:K,MATCH('Lorri 401b'!N144,'Retirement Calculator'!A:A,0),0),0)</f>
        <v>20171.771259384055</v>
      </c>
      <c r="K144" s="444">
        <f t="shared" ca="1" si="2"/>
        <v>18061.592100798498</v>
      </c>
      <c r="L144" s="444">
        <f t="shared" ca="1" si="3"/>
        <v>4352843.6962924376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4352843.6962924376</v>
      </c>
      <c r="J145" s="444">
        <f t="array" ref="J145">IFERROR(INDEX('Retirement Calculator'!K:K,MATCH('Lorri 401b'!N145,'Retirement Calculator'!A:A,0),0),0)</f>
        <v>20171.771259384055</v>
      </c>
      <c r="K145" s="444">
        <f t="shared" ca="1" si="2"/>
        <v>18052.799687637722</v>
      </c>
      <c r="L145" s="444">
        <f t="shared" ca="1" si="3"/>
        <v>4350724.7247206913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4350724.7247206913</v>
      </c>
      <c r="J146" s="444">
        <f t="array" ref="J146">IFERROR(INDEX('Retirement Calculator'!K:K,MATCH('Lorri 401b'!N146,'Retirement Calculator'!A:A,0),0),0)</f>
        <v>20171.771259384055</v>
      </c>
      <c r="K146" s="444">
        <f t="shared" ca="1" si="2"/>
        <v>18043.970639422114</v>
      </c>
      <c r="L146" s="444">
        <f t="shared" ca="1" si="3"/>
        <v>4348596.9241007296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4348596.9241007296</v>
      </c>
      <c r="J147" s="444">
        <f t="array" ref="J147">IFERROR(INDEX('Retirement Calculator'!K:K,MATCH('Lorri 401b'!N147,'Retirement Calculator'!A:A,0),0),0)</f>
        <v>20171.771259384055</v>
      </c>
      <c r="K147" s="444">
        <f t="shared" ca="1" si="2"/>
        <v>18035.104803505605</v>
      </c>
      <c r="L147" s="444">
        <f t="shared" ca="1" si="3"/>
        <v>4346460.2576448508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4346460.2576448508</v>
      </c>
      <c r="J148" s="444">
        <f t="array" ref="J148">IFERROR(INDEX('Retirement Calculator'!K:K,MATCH('Lorri 401b'!N148,'Retirement Calculator'!A:A,0),0),0)</f>
        <v>20171.771259384055</v>
      </c>
      <c r="K148" s="444">
        <f t="shared" ca="1" si="2"/>
        <v>18026.202026606112</v>
      </c>
      <c r="L148" s="444">
        <f t="shared" ca="1" si="3"/>
        <v>4344314.6884120731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4344314.6884120731</v>
      </c>
      <c r="J149" s="444">
        <f t="array" ref="J149">IFERROR(INDEX('Retirement Calculator'!K:K,MATCH('Lorri 401b'!N149,'Retirement Calculator'!A:A,0),0),0)</f>
        <v>20171.771259384055</v>
      </c>
      <c r="K149" s="444">
        <f t="shared" ca="1" si="2"/>
        <v>18017.262154802869</v>
      </c>
      <c r="L149" s="444">
        <f t="shared" ca="1" si="3"/>
        <v>4342160.1793074915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4342160.1793074915</v>
      </c>
      <c r="J150" s="444">
        <f t="array" ref="J150">IFERROR(INDEX('Retirement Calculator'!K:K,MATCH('Lorri 401b'!N150,'Retirement Calculator'!A:A,0),0),0)</f>
        <v>20171.771259384055</v>
      </c>
      <c r="K150" s="444">
        <f t="shared" ca="1" si="2"/>
        <v>18008.285033533779</v>
      </c>
      <c r="L150" s="444">
        <f t="shared" ca="1" si="3"/>
        <v>4339996.6930816406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4339996.6930816406</v>
      </c>
      <c r="J151" s="444">
        <f t="array" ref="J151">IFERROR(INDEX('Retirement Calculator'!K:K,MATCH('Lorri 401b'!N151,'Retirement Calculator'!A:A,0),0),0)</f>
        <v>20171.771259384055</v>
      </c>
      <c r="K151" s="444">
        <f t="shared" ca="1" si="2"/>
        <v>17999.270507592733</v>
      </c>
      <c r="L151" s="444">
        <f t="shared" ca="1" si="3"/>
        <v>4337824.1923298491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4337824.1923298491</v>
      </c>
      <c r="J152" s="444">
        <f t="array" ref="J152">IFERROR(INDEX('Retirement Calculator'!K:K,MATCH('Lorri 401b'!N152,'Retirement Calculator'!A:A,0),0),0)</f>
        <v>20171.771259384055</v>
      </c>
      <c r="K152" s="444">
        <f t="shared" ca="1" si="2"/>
        <v>17990.218421126938</v>
      </c>
      <c r="L152" s="444">
        <f t="shared" ca="1" si="3"/>
        <v>4335642.6394915916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4335642.6394915916</v>
      </c>
      <c r="J153" s="444">
        <f t="array" ref="J153">IFERROR(INDEX('Retirement Calculator'!K:K,MATCH('Lorri 401b'!N153,'Retirement Calculator'!A:A,0),0),0)</f>
        <v>20171.771259384055</v>
      </c>
      <c r="K153" s="444">
        <f t="shared" ca="1" si="2"/>
        <v>17981.128617634196</v>
      </c>
      <c r="L153" s="444">
        <f t="shared" ca="1" si="3"/>
        <v>4333451.9968498414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4333451.9968498414</v>
      </c>
      <c r="J154" s="444">
        <f t="array" ref="J154">IFERROR(INDEX('Retirement Calculator'!K:K,MATCH('Lorri 401b'!N154,'Retirement Calculator'!A:A,0),0),0)</f>
        <v>20171.771259384055</v>
      </c>
      <c r="K154" s="444">
        <f t="shared" ca="1" si="2"/>
        <v>17972.000939960239</v>
      </c>
      <c r="L154" s="444">
        <f t="shared" ca="1" si="3"/>
        <v>4331252.2265304178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4331252.2265304178</v>
      </c>
      <c r="J155" s="444">
        <f t="array" ref="J155">IFERROR(INDEX('Retirement Calculator'!K:K,MATCH('Lorri 401b'!N155,'Retirement Calculator'!A:A,0),0),0)</f>
        <v>20171.771259384055</v>
      </c>
      <c r="K155" s="444">
        <f t="shared" ca="1" si="2"/>
        <v>17962.835230295972</v>
      </c>
      <c r="L155" s="444">
        <f t="shared" ca="1" si="3"/>
        <v>4329043.2905013291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4329043.2905013291</v>
      </c>
      <c r="J156" s="444">
        <f t="array" ref="J156">IFERROR(INDEX('Retirement Calculator'!K:K,MATCH('Lorri 401b'!N156,'Retirement Calculator'!A:A,0),0),0)</f>
        <v>20171.771259384055</v>
      </c>
      <c r="K156" s="444">
        <f t="shared" ca="1" si="2"/>
        <v>17953.631330174769</v>
      </c>
      <c r="L156" s="444">
        <f t="shared" ca="1" si="3"/>
        <v>4326825.1505721193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4326825.1505721193</v>
      </c>
      <c r="J157" s="444">
        <f t="array" ref="J157">IFERROR(INDEX('Retirement Calculator'!K:K,MATCH('Lorri 401b'!N157,'Retirement Calculator'!A:A,0),0),0)</f>
        <v>20171.771259384055</v>
      </c>
      <c r="K157" s="444">
        <f t="shared" ca="1" si="2"/>
        <v>17944.389080469729</v>
      </c>
      <c r="L157" s="444">
        <f t="shared" ca="1" si="3"/>
        <v>4324597.7683932045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4324597.7683932045</v>
      </c>
      <c r="J158" s="444">
        <f t="array" ref="J158">IFERROR(INDEX('Retirement Calculator'!K:K,MATCH('Lorri 401b'!N158,'Retirement Calculator'!A:A,0),0),0)</f>
        <v>20171.771259384055</v>
      </c>
      <c r="K158" s="444">
        <f t="shared" ca="1" si="2"/>
        <v>17935.108321390919</v>
      </c>
      <c r="L158" s="444">
        <f t="shared" ca="1" si="3"/>
        <v>4322361.1054552114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4322361.1054552114</v>
      </c>
      <c r="J159" s="444">
        <f t="array" ref="J159">IFERROR(INDEX('Retirement Calculator'!K:K,MATCH('Lorri 401b'!N159,'Retirement Calculator'!A:A,0),0),0)</f>
        <v>20171.771259384055</v>
      </c>
      <c r="K159" s="444">
        <f t="shared" ca="1" si="2"/>
        <v>17925.788892482611</v>
      </c>
      <c r="L159" s="444">
        <f t="shared" ca="1" si="3"/>
        <v>4320115.1230883095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4320115.1230883095</v>
      </c>
      <c r="J160" s="444">
        <f t="array" ref="J160">IFERROR(INDEX('Retirement Calculator'!K:K,MATCH('Lorri 401b'!N160,'Retirement Calculator'!A:A,0),0),0)</f>
        <v>20171.771259384055</v>
      </c>
      <c r="K160" s="444">
        <f t="shared" ca="1" si="2"/>
        <v>17916.430632620522</v>
      </c>
      <c r="L160" s="444">
        <f t="shared" ca="1" si="3"/>
        <v>4317859.7824615454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4317859.7824615454</v>
      </c>
      <c r="J161" s="444">
        <f t="array" ref="J161">IFERROR(INDEX('Retirement Calculator'!K:K,MATCH('Lorri 401b'!N161,'Retirement Calculator'!A:A,0),0),0)</f>
        <v>20171.771259384055</v>
      </c>
      <c r="K161" s="444">
        <f t="shared" ca="1" si="2"/>
        <v>17907.033380009005</v>
      </c>
      <c r="L161" s="444">
        <f t="shared" ca="1" si="3"/>
        <v>4315595.0445821704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4315595.0445821704</v>
      </c>
      <c r="J162" s="444">
        <f t="array" ref="J162">IFERROR(INDEX('Retirement Calculator'!K:K,MATCH('Lorri 401b'!N162,'Retirement Calculator'!A:A,0),0),0)</f>
        <v>20171.771259384055</v>
      </c>
      <c r="K162" s="444">
        <f t="shared" ca="1" si="2"/>
        <v>17897.596972178275</v>
      </c>
      <c r="L162" s="444">
        <f t="shared" ca="1" si="3"/>
        <v>4313320.8702949649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4313320.8702949649</v>
      </c>
      <c r="J163" s="444">
        <f t="array" ref="J163">IFERROR(INDEX('Retirement Calculator'!K:K,MATCH('Lorri 401b'!N163,'Retirement Calculator'!A:A,0),0),0)</f>
        <v>20171.771259384055</v>
      </c>
      <c r="K163" s="444">
        <f t="shared" ca="1" si="2"/>
        <v>17888.121245981587</v>
      </c>
      <c r="L163" s="444">
        <f t="shared" ca="1" si="3"/>
        <v>4311037.2202815618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4311037.2202815618</v>
      </c>
      <c r="J164" s="444">
        <f t="array" ref="J164">IFERROR(INDEX('Retirement Calculator'!K:K,MATCH('Lorri 401b'!N164,'Retirement Calculator'!A:A,0),0),0)</f>
        <v>20171.771259384055</v>
      </c>
      <c r="K164" s="444">
        <f t="shared" ca="1" si="2"/>
        <v>17878.606037592406</v>
      </c>
      <c r="L164" s="444">
        <f t="shared" ca="1" si="3"/>
        <v>4308744.0550597701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4308744.0550597701</v>
      </c>
      <c r="J165" s="444">
        <f t="array" ref="J165">IFERROR(INDEX('Retirement Calculator'!K:K,MATCH('Lorri 401b'!N165,'Retirement Calculator'!A:A,0),0),0)</f>
        <v>20171.771259384055</v>
      </c>
      <c r="K165" s="444">
        <f t="shared" ca="1" si="2"/>
        <v>17869.051182501607</v>
      </c>
      <c r="L165" s="444">
        <f t="shared" ca="1" si="3"/>
        <v>4306441.3349828878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4306441.3349828878</v>
      </c>
      <c r="J166" s="444">
        <f t="array" ref="J166">IFERROR(INDEX('Retirement Calculator'!K:K,MATCH('Lorri 401b'!N166,'Retirement Calculator'!A:A,0),0),0)</f>
        <v>20171.771259384055</v>
      </c>
      <c r="K166" s="444">
        <f t="shared" ca="1" si="2"/>
        <v>17859.456515514597</v>
      </c>
      <c r="L166" s="444">
        <f t="shared" ca="1" si="3"/>
        <v>4304129.0202390179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4304129.0202390179</v>
      </c>
      <c r="J167" s="444">
        <f t="array" ref="J167">IFERROR(INDEX('Retirement Calculator'!K:K,MATCH('Lorri 401b'!N167,'Retirement Calculator'!A:A,0),0),0)</f>
        <v>20171.771259384055</v>
      </c>
      <c r="K167" s="444">
        <f t="shared" ca="1" si="2"/>
        <v>17849.821870748474</v>
      </c>
      <c r="L167" s="444">
        <f t="shared" ca="1" si="3"/>
        <v>4301807.0708503826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4301807.0708503826</v>
      </c>
      <c r="J168" s="444">
        <f t="array" ref="J168">IFERROR(INDEX('Retirement Calculator'!K:K,MATCH('Lorri 401b'!N168,'Retirement Calculator'!A:A,0),0),0)</f>
        <v>20171.771259384055</v>
      </c>
      <c r="K168" s="444">
        <f t="shared" ca="1" si="2"/>
        <v>17840.147081629158</v>
      </c>
      <c r="L168" s="444">
        <f t="shared" ca="1" si="3"/>
        <v>4299475.4466726277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4299475.4466726277</v>
      </c>
      <c r="J169" s="444">
        <f t="array" ref="J169">IFERROR(INDEX('Retirement Calculator'!K:K,MATCH('Lorri 401b'!N169,'Retirement Calculator'!A:A,0),0),0)</f>
        <v>20171.771259384055</v>
      </c>
      <c r="K169" s="444">
        <f t="shared" ca="1" si="2"/>
        <v>17830.431980888516</v>
      </c>
      <c r="L169" s="444">
        <f t="shared" ca="1" si="3"/>
        <v>4297134.1073941318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4297134.1073941318</v>
      </c>
      <c r="J170" s="444">
        <f t="array" ref="J170">IFERROR(INDEX('Retirement Calculator'!K:K,MATCH('Lorri 401b'!N170,'Retirement Calculator'!A:A,0),0),0)</f>
        <v>20171.771259384055</v>
      </c>
      <c r="K170" s="444">
        <f t="shared" ca="1" si="2"/>
        <v>17820.67640056145</v>
      </c>
      <c r="L170" s="444">
        <f t="shared" ca="1" si="3"/>
        <v>4294783.0125353094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4294783.0125353094</v>
      </c>
      <c r="J171" s="444">
        <f t="array" ref="J171">IFERROR(INDEX('Retirement Calculator'!K:K,MATCH('Lorri 401b'!N171,'Retirement Calculator'!A:A,0),0),0)</f>
        <v>20171.771259384055</v>
      </c>
      <c r="K171" s="444">
        <f t="shared" ca="1" si="2"/>
        <v>17810.880171983023</v>
      </c>
      <c r="L171" s="444">
        <f t="shared" ca="1" si="3"/>
        <v>4292422.1214479078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4292422.1214479078</v>
      </c>
      <c r="J172" s="444">
        <f t="array" ref="J172">IFERROR(INDEX('Retirement Calculator'!K:K,MATCH('Lorri 401b'!N172,'Retirement Calculator'!A:A,0),0),0)</f>
        <v>20171.771259384055</v>
      </c>
      <c r="K172" s="444">
        <f t="shared" ca="1" si="2"/>
        <v>17801.043125785516</v>
      </c>
      <c r="L172" s="444">
        <f t="shared" ca="1" si="3"/>
        <v>4290051.3933143094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4290051.3933143094</v>
      </c>
      <c r="J173" s="444">
        <f t="array" ref="J173">IFERROR(INDEX('Retirement Calculator'!K:K,MATCH('Lorri 401b'!N173,'Retirement Calculator'!A:A,0),0),0)</f>
        <v>20171.771259384055</v>
      </c>
      <c r="K173" s="444">
        <f t="shared" ca="1" si="2"/>
        <v>17791.16509189552</v>
      </c>
      <c r="L173" s="444">
        <f t="shared" ca="1" si="3"/>
        <v>4287670.7871468207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4287670.7871468207</v>
      </c>
      <c r="J174" s="444">
        <f t="array" ref="J174">IFERROR(INDEX('Retirement Calculator'!K:K,MATCH('Lorri 401b'!N174,'Retirement Calculator'!A:A,0),0),0)</f>
        <v>20171.771259384055</v>
      </c>
      <c r="K174" s="444">
        <f t="shared" ca="1" si="2"/>
        <v>17781.245899530986</v>
      </c>
      <c r="L174" s="444">
        <f t="shared" ca="1" si="3"/>
        <v>4285280.2617869675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4285280.2617869675</v>
      </c>
      <c r="J175" s="444">
        <f t="array" ref="J175">IFERROR(INDEX('Retirement Calculator'!K:K,MATCH('Lorri 401b'!N175,'Retirement Calculator'!A:A,0),0),0)</f>
        <v>20171.771259384055</v>
      </c>
      <c r="K175" s="444">
        <f t="shared" ca="1" si="2"/>
        <v>17771.285377198263</v>
      </c>
      <c r="L175" s="444">
        <f t="shared" ca="1" si="3"/>
        <v>4282879.7759047812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4282879.7759047812</v>
      </c>
      <c r="J176" s="444">
        <f t="array" ref="J176">IFERROR(INDEX('Retirement Calculator'!K:K,MATCH('Lorri 401b'!N176,'Retirement Calculator'!A:A,0),0),0)</f>
        <v>20171.771259384055</v>
      </c>
      <c r="K176" s="444">
        <f t="shared" ca="1" si="2"/>
        <v>17761.283352689155</v>
      </c>
      <c r="L176" s="444">
        <f t="shared" ca="1" si="3"/>
        <v>4280469.2879980858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4280469.2879980858</v>
      </c>
      <c r="J177" s="444">
        <f t="array" ref="J177">IFERROR(INDEX('Retirement Calculator'!K:K,MATCH('Lorri 401b'!N177,'Retirement Calculator'!A:A,0),0),0)</f>
        <v>20171.771259384055</v>
      </c>
      <c r="K177" s="444">
        <f t="shared" ca="1" si="2"/>
        <v>17751.239653077922</v>
      </c>
      <c r="L177" s="444">
        <f t="shared" ca="1" si="3"/>
        <v>4278048.7563917795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4278048.7563917795</v>
      </c>
      <c r="J178" s="444">
        <f t="array" ref="J178">IFERROR(INDEX('Retirement Calculator'!K:K,MATCH('Lorri 401b'!N178,'Retirement Calculator'!A:A,0),0),0)</f>
        <v>20171.771259384055</v>
      </c>
      <c r="K178" s="444">
        <f t="shared" ca="1" si="2"/>
        <v>17741.154104718313</v>
      </c>
      <c r="L178" s="444">
        <f t="shared" ca="1" si="3"/>
        <v>4275618.1392371133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4275618.1392371133</v>
      </c>
      <c r="J179" s="444">
        <f t="array" ref="J179">IFERROR(INDEX('Retirement Calculator'!K:K,MATCH('Lorri 401b'!N179,'Retirement Calculator'!A:A,0),0),0)</f>
        <v>20171.771259384055</v>
      </c>
      <c r="K179" s="444">
        <f t="shared" ca="1" si="2"/>
        <v>17731.026533240536</v>
      </c>
      <c r="L179" s="444">
        <f t="shared" ca="1" si="3"/>
        <v>4273177.3945109695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4273177.3945109695</v>
      </c>
      <c r="J180" s="444">
        <f t="array" ref="J180">IFERROR(INDEX('Retirement Calculator'!K:K,MATCH('Lorri 401b'!N180,'Retirement Calculator'!A:A,0),0),0)</f>
        <v>20171.771259384055</v>
      </c>
      <c r="K180" s="444">
        <f t="shared" ca="1" si="2"/>
        <v>17720.856763548272</v>
      </c>
      <c r="L180" s="444">
        <f t="shared" ca="1" si="3"/>
        <v>4270726.4800151335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4270726.4800151335</v>
      </c>
      <c r="J181" s="444">
        <f t="array" ref="J181">IFERROR(INDEX('Retirement Calculator'!K:K,MATCH('Lorri 401b'!N181,'Retirement Calculator'!A:A,0),0),0)</f>
        <v>20171.771259384055</v>
      </c>
      <c r="K181" s="444">
        <f t="shared" ca="1" si="2"/>
        <v>17710.644619815623</v>
      </c>
      <c r="L181" s="444">
        <f t="shared" ca="1" si="3"/>
        <v>4268265.3533755653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4268265.3533755653</v>
      </c>
      <c r="J182" s="444">
        <f t="array" ref="J182">IFERROR(INDEX('Retirement Calculator'!K:K,MATCH('Lorri 401b'!N182,'Retirement Calculator'!A:A,0),0),0)</f>
        <v>20171.771259384055</v>
      </c>
      <c r="K182" s="444">
        <f t="shared" ca="1" si="2"/>
        <v>17700.389925484087</v>
      </c>
      <c r="L182" s="444">
        <f t="shared" ca="1" si="3"/>
        <v>4265793.9720416656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4265793.9720416656</v>
      </c>
      <c r="J183" s="444">
        <f t="array" ref="J183">IFERROR(INDEX('Retirement Calculator'!K:K,MATCH('Lorri 401b'!N183,'Retirement Calculator'!A:A,0),0),0)</f>
        <v>20171.771259384055</v>
      </c>
      <c r="K183" s="444">
        <f t="shared" ca="1" si="2"/>
        <v>17690.092503259504</v>
      </c>
      <c r="L183" s="444">
        <f t="shared" ca="1" si="3"/>
        <v>4263312.2932855412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4263312.2932855412</v>
      </c>
      <c r="J184" s="444">
        <f t="array" ref="J184">IFERROR(INDEX('Retirement Calculator'!K:K,MATCH('Lorri 401b'!N184,'Retirement Calculator'!A:A,0),0),0)</f>
        <v>20171.771259384055</v>
      </c>
      <c r="K184" s="444">
        <f t="shared" ca="1" si="2"/>
        <v>17679.752175108988</v>
      </c>
      <c r="L184" s="444">
        <f t="shared" ca="1" si="3"/>
        <v>4260820.2742012655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4260820.2742012655</v>
      </c>
      <c r="J185" s="444">
        <f t="array" ref="J185">IFERROR(INDEX('Retirement Calculator'!K:K,MATCH('Lorri 401b'!N185,'Retirement Calculator'!A:A,0),0),0)</f>
        <v>20171.771259384055</v>
      </c>
      <c r="K185" s="444">
        <f t="shared" ca="1" si="2"/>
        <v>17669.36876225784</v>
      </c>
      <c r="L185" s="444">
        <f t="shared" ca="1" si="3"/>
        <v>4258317.8717041388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4258317.8717041388</v>
      </c>
      <c r="J186" s="444">
        <f t="array" ref="J186">IFERROR(INDEX('Retirement Calculator'!K:K,MATCH('Lorri 401b'!N186,'Retirement Calculator'!A:A,0),0),0)</f>
        <v>20171.771259384055</v>
      </c>
      <c r="K186" s="444">
        <f t="shared" ca="1" si="2"/>
        <v>17658.942085186478</v>
      </c>
      <c r="L186" s="444">
        <f t="shared" ca="1" si="3"/>
        <v>4255805.0425299406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4255805.0425299406</v>
      </c>
      <c r="J187" s="444">
        <f t="array" ref="J187">IFERROR(INDEX('Retirement Calculator'!K:K,MATCH('Lorri 401b'!N187,'Retirement Calculator'!A:A,0),0),0)</f>
        <v>20171.771259384055</v>
      </c>
      <c r="K187" s="444">
        <f t="shared" ca="1" si="2"/>
        <v>17648.471963627318</v>
      </c>
      <c r="L187" s="444">
        <f t="shared" ca="1" si="3"/>
        <v>4253281.7432341836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4253281.7432341836</v>
      </c>
      <c r="J188" s="444">
        <f t="array" ref="J188">IFERROR(INDEX('Retirement Calculator'!K:K,MATCH('Lorri 401b'!N188,'Retirement Calculator'!A:A,0),0),0)</f>
        <v>20171.771259384055</v>
      </c>
      <c r="K188" s="444">
        <f t="shared" ca="1" si="2"/>
        <v>17637.958216561663</v>
      </c>
      <c r="L188" s="444">
        <f t="shared" ca="1" si="3"/>
        <v>4250747.9301913613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4250747.9301913613</v>
      </c>
      <c r="J189" s="444">
        <f t="array" ref="J189">IFERROR(INDEX('Retirement Calculator'!K:K,MATCH('Lorri 401b'!N189,'Retirement Calculator'!A:A,0),0),0)</f>
        <v>20171.771259384055</v>
      </c>
      <c r="K189" s="444">
        <f t="shared" ca="1" si="2"/>
        <v>17627.400662216573</v>
      </c>
      <c r="L189" s="444">
        <f t="shared" ca="1" si="3"/>
        <v>4248203.5595941935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4248203.5595941935</v>
      </c>
      <c r="J190" s="444">
        <f t="array" ref="J190">IFERROR(INDEX('Retirement Calculator'!K:K,MATCH('Lorri 401b'!N190,'Retirement Calculator'!A:A,0),0),0)</f>
        <v>20171.771259384055</v>
      </c>
      <c r="K190" s="444">
        <f t="shared" ca="1" si="2"/>
        <v>17616.799118061706</v>
      </c>
      <c r="L190" s="444">
        <f t="shared" ca="1" si="3"/>
        <v>4245648.5874528708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4245648.5874528708</v>
      </c>
      <c r="J191" s="444">
        <f t="array" ref="J191">IFERROR(INDEX('Retirement Calculator'!K:K,MATCH('Lorri 401b'!N191,'Retirement Calculator'!A:A,0),0),0)</f>
        <v>20171.771259384055</v>
      </c>
      <c r="K191" s="444">
        <f t="shared" ca="1" si="2"/>
        <v>17606.153400806194</v>
      </c>
      <c r="L191" s="444">
        <f t="shared" ca="1" si="3"/>
        <v>4243082.9695942923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4243082.9695942923</v>
      </c>
      <c r="J192" s="444">
        <f t="array" ref="J192">IFERROR(INDEX('Retirement Calculator'!K:K,MATCH('Lorri 401b'!N192,'Retirement Calculator'!A:A,0),0),0)</f>
        <v>20171.771259384055</v>
      </c>
      <c r="K192" s="444">
        <f t="shared" ca="1" si="2"/>
        <v>17595.463326395449</v>
      </c>
      <c r="L192" s="444">
        <f t="shared" ca="1" si="3"/>
        <v>4240506.6616613036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4240506.6616613036</v>
      </c>
      <c r="J193" s="444">
        <f t="array" ref="J193">IFERROR(INDEX('Retirement Calculator'!K:K,MATCH('Lorri 401b'!N193,'Retirement Calculator'!A:A,0),0),0)</f>
        <v>20171.771259384055</v>
      </c>
      <c r="K193" s="444">
        <f t="shared" ca="1" si="2"/>
        <v>17584.728710007996</v>
      </c>
      <c r="L193" s="444">
        <f t="shared" ca="1" si="3"/>
        <v>4237919.6191119272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4237919.6191119272</v>
      </c>
      <c r="J194" s="444">
        <f t="array" ref="J194">IFERROR(INDEX('Retirement Calculator'!K:K,MATCH('Lorri 401b'!N194,'Retirement Calculator'!A:A,0),0),0)</f>
        <v>20171.771259384055</v>
      </c>
      <c r="K194" s="444">
        <f t="shared" ca="1" si="2"/>
        <v>17573.949366052264</v>
      </c>
      <c r="L194" s="444">
        <f t="shared" ca="1" si="3"/>
        <v>4235321.7972185956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4235321.7972185956</v>
      </c>
      <c r="J195" s="444">
        <f t="array" ref="J195">IFERROR(INDEX('Retirement Calculator'!K:K,MATCH('Lorri 401b'!N195,'Retirement Calculator'!A:A,0),0),0)</f>
        <v>20171.771259384055</v>
      </c>
      <c r="K195" s="444">
        <f t="shared" ca="1" si="2"/>
        <v>17563.125108163382</v>
      </c>
      <c r="L195" s="444">
        <f t="shared" ca="1" si="3"/>
        <v>4232713.1510673752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4232713.1510673752</v>
      </c>
      <c r="J196" s="444">
        <f t="array" ref="J196">IFERROR(INDEX('Retirement Calculator'!K:K,MATCH('Lorri 401b'!N196,'Retirement Calculator'!A:A,0),0),0)</f>
        <v>20171.771259384055</v>
      </c>
      <c r="K196" s="444">
        <f t="shared" ca="1" si="2"/>
        <v>17552.255749199961</v>
      </c>
      <c r="L196" s="444">
        <f t="shared" ca="1" si="3"/>
        <v>4230093.6355571905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4230093.6355571905</v>
      </c>
      <c r="J197" s="444">
        <f t="array" ref="J197">IFERROR(INDEX('Retirement Calculator'!K:K,MATCH('Lorri 401b'!N197,'Retirement Calculator'!A:A,0),0),0)</f>
        <v>20171.771259384055</v>
      </c>
      <c r="K197" s="444">
        <f t="shared" ca="1" si="2"/>
        <v>17541.341101240858</v>
      </c>
      <c r="L197" s="444">
        <f t="shared" ca="1" si="3"/>
        <v>4227463.2053990476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4227463.2053990476</v>
      </c>
      <c r="J198" s="444">
        <f t="array" ref="J198">IFERROR(INDEX('Retirement Calculator'!K:K,MATCH('Lorri 401b'!N198,'Retirement Calculator'!A:A,0),0),0)</f>
        <v>20171.771259384055</v>
      </c>
      <c r="K198" s="444">
        <f t="shared" ca="1" si="2"/>
        <v>17530.380975581931</v>
      </c>
      <c r="L198" s="444">
        <f t="shared" ca="1" si="3"/>
        <v>4224821.8151152451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4224821.8151152451</v>
      </c>
      <c r="J199" s="444">
        <f t="array" ref="J199">IFERROR(INDEX('Retirement Calculator'!K:K,MATCH('Lorri 401b'!N199,'Retirement Calculator'!A:A,0),0),0)</f>
        <v>20171.771259384055</v>
      </c>
      <c r="K199" s="444">
        <f t="shared" ca="1" si="2"/>
        <v>17519.375182732754</v>
      </c>
      <c r="L199" s="444">
        <f t="shared" ca="1" si="3"/>
        <v>4222169.4190385938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4222169.4190385938</v>
      </c>
      <c r="J200" s="444">
        <f t="array" ref="J200">IFERROR(INDEX('Retirement Calculator'!K:K,MATCH('Lorri 401b'!N200,'Retirement Calculator'!A:A,0),0),0)</f>
        <v>20171.771259384055</v>
      </c>
      <c r="K200" s="444">
        <f t="shared" ca="1" si="2"/>
        <v>17508.323532413371</v>
      </c>
      <c r="L200" s="444">
        <f t="shared" ca="1" si="3"/>
        <v>4219505.9713116232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4219505.9713116232</v>
      </c>
      <c r="J201" s="444">
        <f t="array" ref="J201">IFERROR(INDEX('Retirement Calculator'!K:K,MATCH('Lorri 401b'!N201,'Retirement Calculator'!A:A,0),0),0)</f>
        <v>20171.771259384055</v>
      </c>
      <c r="K201" s="444">
        <f t="shared" ca="1" si="2"/>
        <v>17497.225833550994</v>
      </c>
      <c r="L201" s="444">
        <f t="shared" ca="1" si="3"/>
        <v>4216831.42588579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4216831.42588579</v>
      </c>
      <c r="J202" s="444">
        <f t="array" ref="J202">IFERROR(INDEX('Retirement Calculator'!K:K,MATCH('Lorri 401b'!N202,'Retirement Calculator'!A:A,0),0),0)</f>
        <v>20171.771259384055</v>
      </c>
      <c r="K202" s="444">
        <f t="shared" ca="1" si="2"/>
        <v>17486.081894276689</v>
      </c>
      <c r="L202" s="444">
        <f t="shared" ca="1" si="3"/>
        <v>4214145.7365206825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4214145.7365206825</v>
      </c>
      <c r="J203" s="444">
        <f t="array" ref="J203">IFERROR(INDEX('Retirement Calculator'!K:K,MATCH('Lorri 401b'!N203,'Retirement Calculator'!A:A,0),0),0)</f>
        <v>20171.771259384055</v>
      </c>
      <c r="K203" s="444">
        <f t="shared" ca="1" si="2"/>
        <v>17474.891521922076</v>
      </c>
      <c r="L203" s="444">
        <f t="shared" ca="1" si="3"/>
        <v>4211448.8567832205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4211448.8567832205</v>
      </c>
      <c r="J204" s="444">
        <f t="array" ref="J204">IFERROR(INDEX('Retirement Calculator'!K:K,MATCH('Lorri 401b'!N204,'Retirement Calculator'!A:A,0),0),0)</f>
        <v>20171.771259384055</v>
      </c>
      <c r="K204" s="444">
        <f t="shared" ca="1" si="2"/>
        <v>17463.654523015983</v>
      </c>
      <c r="L204" s="444">
        <f t="shared" ca="1" si="3"/>
        <v>4208740.7400468523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4208740.7400468523</v>
      </c>
      <c r="J205" s="444">
        <f t="array" ref="J205">IFERROR(INDEX('Retirement Calculator'!K:K,MATCH('Lorri 401b'!N205,'Retirement Calculator'!A:A,0),0),0)</f>
        <v>20171.771259384055</v>
      </c>
      <c r="K205" s="444">
        <f t="shared" ca="1" si="2"/>
        <v>17452.370703281118</v>
      </c>
      <c r="L205" s="444">
        <f t="shared" ca="1" si="3"/>
        <v>4206021.3394907489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4206021.3394907489</v>
      </c>
      <c r="J206" s="444">
        <f t="array" ref="J206">IFERROR(INDEX('Retirement Calculator'!K:K,MATCH('Lorri 401b'!N206,'Retirement Calculator'!A:A,0),0),0)</f>
        <v>20171.771259384055</v>
      </c>
      <c r="K206" s="444">
        <f t="shared" ca="1" si="2"/>
        <v>17441.039867630687</v>
      </c>
      <c r="L206" s="444">
        <f t="shared" ca="1" si="3"/>
        <v>4203290.6080989949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4203290.6080989949</v>
      </c>
      <c r="J207" s="444">
        <f t="array" ref="J207">IFERROR(INDEX('Retirement Calculator'!K:K,MATCH('Lorri 401b'!N207,'Retirement Calculator'!A:A,0),0),0)</f>
        <v>20171.771259384055</v>
      </c>
      <c r="K207" s="444">
        <f t="shared" ca="1" si="2"/>
        <v>17429.661820165045</v>
      </c>
      <c r="L207" s="444">
        <f t="shared" ca="1" si="3"/>
        <v>4200548.4986597756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4200548.4986597756</v>
      </c>
      <c r="J208" s="444">
        <f t="array" ref="J208">IFERROR(INDEX('Retirement Calculator'!K:K,MATCH('Lorri 401b'!N208,'Retirement Calculator'!A:A,0),0),0)</f>
        <v>20171.771259384055</v>
      </c>
      <c r="K208" s="444">
        <f t="shared" ca="1" si="2"/>
        <v>17418.236364168297</v>
      </c>
      <c r="L208" s="444">
        <f t="shared" ca="1" si="3"/>
        <v>4197794.9637645595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4197794.9637645595</v>
      </c>
      <c r="J209" s="444">
        <f t="array" ref="J209">IFERROR(INDEX('Retirement Calculator'!K:K,MATCH('Lorri 401b'!N209,'Retirement Calculator'!A:A,0),0),0)</f>
        <v>20171.771259384055</v>
      </c>
      <c r="K209" s="444">
        <f t="shared" ca="1" si="2"/>
        <v>17406.763302104897</v>
      </c>
      <c r="L209" s="444">
        <f t="shared" ca="1" si="3"/>
        <v>4195029.9558072798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4195029.9558072798</v>
      </c>
      <c r="J210" s="444">
        <f t="array" ref="J210">IFERROR(INDEX('Retirement Calculator'!K:K,MATCH('Lorri 401b'!N210,'Retirement Calculator'!A:A,0),0),0)</f>
        <v>20171.771259384055</v>
      </c>
      <c r="K210" s="444">
        <f t="shared" ca="1" si="2"/>
        <v>17395.24243561623</v>
      </c>
      <c r="L210" s="444">
        <f t="shared" ca="1" si="3"/>
        <v>4192253.426983512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4192253.426983512</v>
      </c>
      <c r="J211" s="444">
        <f t="array" ref="J211">IFERROR(INDEX('Retirement Calculator'!K:K,MATCH('Lorri 401b'!N211,'Retirement Calculator'!A:A,0),0),0)</f>
        <v>20171.771259384055</v>
      </c>
      <c r="K211" s="444">
        <f t="shared" ca="1" si="2"/>
        <v>17383.673565517198</v>
      </c>
      <c r="L211" s="444">
        <f t="shared" ca="1" si="3"/>
        <v>4189465.329289645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4189465.329289645</v>
      </c>
      <c r="J212" s="444">
        <f t="array" ref="J212">IFERROR(INDEX('Retirement Calculator'!K:K,MATCH('Lorri 401b'!N212,'Retirement Calculator'!A:A,0),0),0)</f>
        <v>20171.771259384055</v>
      </c>
      <c r="K212" s="444">
        <f t="shared" ca="1" si="2"/>
        <v>17372.056491792751</v>
      </c>
      <c r="L212" s="444">
        <f t="shared" ca="1" si="3"/>
        <v>4186665.6145220534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4186665.6145220534</v>
      </c>
      <c r="J213" s="444">
        <f t="array" ref="J213">IFERROR(INDEX('Retirement Calculator'!K:K,MATCH('Lorri 401b'!N213,'Retirement Calculator'!A:A,0),0),0)</f>
        <v>20171.771259384055</v>
      </c>
      <c r="K213" s="444">
        <f t="shared" ca="1" si="2"/>
        <v>17360.391013594453</v>
      </c>
      <c r="L213" s="444">
        <f t="shared" ca="1" si="3"/>
        <v>4183854.2342762635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4183854.2342762635</v>
      </c>
      <c r="J214" s="444">
        <f t="array" ref="J214">IFERROR(INDEX('Retirement Calculator'!K:K,MATCH('Lorri 401b'!N214,'Retirement Calculator'!A:A,0),0),0)</f>
        <v>20171.771259384055</v>
      </c>
      <c r="K214" s="444">
        <f t="shared" ca="1" si="2"/>
        <v>17348.676929236997</v>
      </c>
      <c r="L214" s="444">
        <f t="shared" ca="1" si="3"/>
        <v>4181031.1399461161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4181031.1399461161</v>
      </c>
      <c r="J215" s="444">
        <f t="array" ref="J215">IFERROR(INDEX('Retirement Calculator'!K:K,MATCH('Lorri 401b'!N215,'Retirement Calculator'!A:A,0),0),0)</f>
        <v>20171.771259384055</v>
      </c>
      <c r="K215" s="444">
        <f t="shared" ca="1" si="2"/>
        <v>17336.914036194717</v>
      </c>
      <c r="L215" s="444">
        <f t="shared" ca="1" si="3"/>
        <v>4178196.2827229267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4178196.2827229267</v>
      </c>
      <c r="J216" s="444">
        <f t="array" ref="J216">IFERROR(INDEX('Retirement Calculator'!K:K,MATCH('Lorri 401b'!N216,'Retirement Calculator'!A:A,0),0),0)</f>
        <v>20171.771259384055</v>
      </c>
      <c r="K216" s="444">
        <f t="shared" ca="1" si="2"/>
        <v>17325.102131098094</v>
      </c>
      <c r="L216" s="444">
        <f t="shared" ca="1" si="3"/>
        <v>4175349.6135946405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4175349.6135946405</v>
      </c>
      <c r="J217" s="444">
        <f t="array" ref="J217">IFERROR(INDEX('Retirement Calculator'!K:K,MATCH('Lorri 401b'!N217,'Retirement Calculator'!A:A,0),0),0)</f>
        <v>20171.771259384055</v>
      </c>
      <c r="K217" s="444">
        <f t="shared" ca="1" si="2"/>
        <v>17313.241009730235</v>
      </c>
      <c r="L217" s="444">
        <f t="shared" ca="1" si="3"/>
        <v>4172491.0833449867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4172491.0833449867</v>
      </c>
      <c r="J218" s="444">
        <f t="array" ref="J218">IFERROR(INDEX('Retirement Calculator'!K:K,MATCH('Lorri 401b'!N218,'Retirement Calculator'!A:A,0),0),0)</f>
        <v>20171.771259384055</v>
      </c>
      <c r="K218" s="444">
        <f t="shared" ca="1" si="2"/>
        <v>17301.330467023341</v>
      </c>
      <c r="L218" s="444">
        <f t="shared" ca="1" si="3"/>
        <v>4169620.6425526259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4169620.6425526259</v>
      </c>
      <c r="J219" s="444">
        <f t="array" ref="J219">IFERROR(INDEX('Retirement Calculator'!K:K,MATCH('Lorri 401b'!N219,'Retirement Calculator'!A:A,0),0),0)</f>
        <v>20171.771259384055</v>
      </c>
      <c r="K219" s="444">
        <f t="shared" ca="1" si="2"/>
        <v>17289.370297055175</v>
      </c>
      <c r="L219" s="444">
        <f t="shared" ca="1" si="3"/>
        <v>4166738.2415902968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4166738.2415902968</v>
      </c>
      <c r="J220" s="444">
        <f t="array" ref="J220">IFERROR(INDEX('Retirement Calculator'!K:K,MATCH('Lorri 401b'!N220,'Retirement Calculator'!A:A,0),0),0)</f>
        <v>20171.771259384055</v>
      </c>
      <c r="K220" s="444">
        <f t="shared" ca="1" si="2"/>
        <v>17277.360293045469</v>
      </c>
      <c r="L220" s="444">
        <f t="shared" ca="1" si="3"/>
        <v>4163843.8306239583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4163843.8306239583</v>
      </c>
      <c r="J221" s="444">
        <f t="array" ref="J221">IFERROR(INDEX('Retirement Calculator'!K:K,MATCH('Lorri 401b'!N221,'Retirement Calculator'!A:A,0),0),0)</f>
        <v>20171.771259384055</v>
      </c>
      <c r="K221" s="444">
        <f t="shared" ca="1" si="2"/>
        <v>17265.300247352392</v>
      </c>
      <c r="L221" s="444">
        <f t="shared" ca="1" si="3"/>
        <v>4160937.3596119266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4160937.3596119266</v>
      </c>
      <c r="J222" s="444">
        <f t="array" ref="J222">IFERROR(INDEX('Retirement Calculator'!K:K,MATCH('Lorri 401b'!N222,'Retirement Calculator'!A:A,0),0),0)</f>
        <v>20171.771259384055</v>
      </c>
      <c r="K222" s="444">
        <f t="shared" ca="1" si="2"/>
        <v>17253.189951468925</v>
      </c>
      <c r="L222" s="444">
        <f t="shared" ca="1" si="3"/>
        <v>4158018.7783040111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4158018.7783040111</v>
      </c>
      <c r="J223" s="444">
        <f t="array" ref="J223">IFERROR(INDEX('Retirement Calculator'!K:K,MATCH('Lorri 401b'!N223,'Retirement Calculator'!A:A,0),0),0)</f>
        <v>20171.771259384055</v>
      </c>
      <c r="K223" s="444">
        <f t="shared" ca="1" si="2"/>
        <v>17241.029196019277</v>
      </c>
      <c r="L223" s="444">
        <f t="shared" ca="1" si="3"/>
        <v>4155088.0362406461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4155088.0362406461</v>
      </c>
      <c r="J224" s="444">
        <f t="array" ref="J224">IFERROR(INDEX('Retirement Calculator'!K:K,MATCH('Lorri 401b'!N224,'Retirement Calculator'!A:A,0),0),0)</f>
        <v>20171.771259384055</v>
      </c>
      <c r="K224" s="444">
        <f t="shared" ca="1" si="2"/>
        <v>17228.81777075526</v>
      </c>
      <c r="L224" s="444">
        <f t="shared" ca="1" si="3"/>
        <v>4152145.0827520173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4152145.0827520173</v>
      </c>
      <c r="J225" s="444">
        <f t="array" ref="J225">IFERROR(INDEX('Retirement Calculator'!K:K,MATCH('Lorri 401b'!N225,'Retirement Calculator'!A:A,0),0),0)</f>
        <v>20171.771259384055</v>
      </c>
      <c r="K225" s="444">
        <f t="shared" ca="1" si="2"/>
        <v>17216.555464552635</v>
      </c>
      <c r="L225" s="444">
        <f t="shared" ca="1" si="3"/>
        <v>4149189.8669571858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4149189.8669571858</v>
      </c>
      <c r="J226" s="444">
        <f t="array" ref="J226">IFERROR(INDEX('Retirement Calculator'!K:K,MATCH('Lorri 401b'!N226,'Retirement Calculator'!A:A,0),0),0)</f>
        <v>20171.771259384055</v>
      </c>
      <c r="K226" s="444">
        <f t="shared" ca="1" si="2"/>
        <v>17204.242065407503</v>
      </c>
      <c r="L226" s="444">
        <f t="shared" ca="1" si="3"/>
        <v>4146222.3377632089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4146222.3377632089</v>
      </c>
      <c r="J227" s="444">
        <f t="array" ref="J227">IFERROR(INDEX('Retirement Calculator'!K:K,MATCH('Lorri 401b'!N227,'Retirement Calculator'!A:A,0),0),0)</f>
        <v>20171.771259384055</v>
      </c>
      <c r="K227" s="444">
        <f t="shared" ca="1" si="2"/>
        <v>17191.877360432602</v>
      </c>
      <c r="L227" s="444">
        <f t="shared" ca="1" si="3"/>
        <v>4143242.4438642571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4143242.4438642571</v>
      </c>
      <c r="J228" s="444">
        <f t="array" ref="J228">IFERROR(INDEX('Retirement Calculator'!K:K,MATCH('Lorri 401b'!N228,'Retirement Calculator'!A:A,0),0),0)</f>
        <v>20171.771259384055</v>
      </c>
      <c r="K228" s="444">
        <f t="shared" ca="1" si="2"/>
        <v>17179.461135853635</v>
      </c>
      <c r="L228" s="444">
        <f t="shared" ca="1" si="3"/>
        <v>4140250.1337407264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4140250.1337407264</v>
      </c>
      <c r="J229" s="444">
        <f t="array" ref="J229">IFERROR(INDEX('Retirement Calculator'!K:K,MATCH('Lorri 401b'!N229,'Retirement Calculator'!A:A,0),0),0)</f>
        <v>20171.771259384055</v>
      </c>
      <c r="K229" s="444">
        <f t="shared" ca="1" si="2"/>
        <v>17166.993177005592</v>
      </c>
      <c r="L229" s="444">
        <f t="shared" ca="1" si="3"/>
        <v>4137245.3556583477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4137245.3556583477</v>
      </c>
      <c r="J230" s="444">
        <f t="array" ref="J230">IFERROR(INDEX('Retirement Calculator'!K:K,MATCH('Lorri 401b'!N230,'Retirement Calculator'!A:A,0),0),0)</f>
        <v>20171.771259384055</v>
      </c>
      <c r="K230" s="444">
        <f t="shared" ca="1" si="2"/>
        <v>17154.473268329013</v>
      </c>
      <c r="L230" s="444">
        <f t="shared" ca="1" si="3"/>
        <v>4134228.0576672927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4134228.0576672927</v>
      </c>
      <c r="J231" s="444">
        <f t="array" ref="J231">IFERROR(INDEX('Retirement Calculator'!K:K,MATCH('Lorri 401b'!N231,'Retirement Calculator'!A:A,0),0),0)</f>
        <v>20171.771259384055</v>
      </c>
      <c r="K231" s="444">
        <f t="shared" ca="1" si="2"/>
        <v>17141.901193366284</v>
      </c>
      <c r="L231" s="444">
        <f t="shared" ca="1" si="3"/>
        <v>4131198.1876012748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4131198.1876012748</v>
      </c>
      <c r="J232" s="444">
        <f t="array" ref="J232">IFERROR(INDEX('Retirement Calculator'!K:K,MATCH('Lorri 401b'!N232,'Retirement Calculator'!A:A,0),0),0)</f>
        <v>20171.771259384055</v>
      </c>
      <c r="K232" s="444">
        <f t="shared" ca="1" si="2"/>
        <v>17129.276734757877</v>
      </c>
      <c r="L232" s="444">
        <f t="shared" ca="1" si="3"/>
        <v>4128155.6930766483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4128155.6930766483</v>
      </c>
      <c r="J233" s="444">
        <f t="array" ref="J233">IFERROR(INDEX('Retirement Calculator'!K:K,MATCH('Lorri 401b'!N233,'Retirement Calculator'!A:A,0),0),0)</f>
        <v>20171.771259384055</v>
      </c>
      <c r="K233" s="444">
        <f t="shared" ca="1" si="2"/>
        <v>17116.599674238601</v>
      </c>
      <c r="L233" s="444">
        <f t="shared" ca="1" si="3"/>
        <v>4125100.5214915029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4125100.5214915029</v>
      </c>
      <c r="J234" s="444">
        <f t="array" ref="J234">IFERROR(INDEX('Retirement Calculator'!K:K,MATCH('Lorri 401b'!N234,'Retirement Calculator'!A:A,0),0),0)</f>
        <v>20171.771259384055</v>
      </c>
      <c r="K234" s="444">
        <f t="shared" ca="1" si="2"/>
        <v>17103.869792633828</v>
      </c>
      <c r="L234" s="444">
        <f t="shared" ca="1" si="3"/>
        <v>4122032.6200247523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4122032.6200247523</v>
      </c>
      <c r="J235" s="444">
        <f t="array" ref="J235">IFERROR(INDEX('Retirement Calculator'!K:K,MATCH('Lorri 401b'!N235,'Retirement Calculator'!A:A,0),0),0)</f>
        <v>20171.771259384055</v>
      </c>
      <c r="K235" s="444">
        <f t="shared" ca="1" si="2"/>
        <v>17091.086869855702</v>
      </c>
      <c r="L235" s="444">
        <f t="shared" ca="1" si="3"/>
        <v>4118951.935635224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4118951.935635224</v>
      </c>
      <c r="J236" s="444">
        <f t="array" ref="J236">IFERROR(INDEX('Retirement Calculator'!K:K,MATCH('Lorri 401b'!N236,'Retirement Calculator'!A:A,0),0),0)</f>
        <v>20171.771259384055</v>
      </c>
      <c r="K236" s="444">
        <f t="shared" ca="1" si="2"/>
        <v>17078.250684899333</v>
      </c>
      <c r="L236" s="444">
        <f t="shared" ca="1" si="3"/>
        <v>4115858.415060739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4115858.415060739</v>
      </c>
      <c r="J237" s="444">
        <f t="array" ref="J237">IFERROR(INDEX('Retirement Calculator'!K:K,MATCH('Lorri 401b'!N237,'Retirement Calculator'!A:A,0),0),0)</f>
        <v>20171.771259384055</v>
      </c>
      <c r="K237" s="444">
        <f t="shared" ca="1" si="2"/>
        <v>17065.361015838978</v>
      </c>
      <c r="L237" s="444">
        <f t="shared" ca="1" si="3"/>
        <v>4112752.0048171938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4112752.0048171938</v>
      </c>
      <c r="J238" s="444">
        <f t="array" ref="J238">IFERROR(INDEX('Retirement Calculator'!K:K,MATCH('Lorri 401b'!N238,'Retirement Calculator'!A:A,0),0),0)</f>
        <v>20171.771259384055</v>
      </c>
      <c r="K238" s="444">
        <f t="shared" ca="1" si="2"/>
        <v>17052.417639824205</v>
      </c>
      <c r="L238" s="444">
        <f t="shared" ca="1" si="3"/>
        <v>4109632.6511976337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4109632.6511976337</v>
      </c>
      <c r="J239" s="444">
        <f t="array" ref="J239">IFERROR(INDEX('Retirement Calculator'!K:K,MATCH('Lorri 401b'!N239,'Retirement Calculator'!A:A,0),0),0)</f>
        <v>20171.771259384055</v>
      </c>
      <c r="K239" s="444">
        <f t="shared" ca="1" si="2"/>
        <v>17039.420333076043</v>
      </c>
      <c r="L239" s="444">
        <f t="shared" ca="1" si="3"/>
        <v>4106500.3002713257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4106500.3002713257</v>
      </c>
      <c r="J240" s="444">
        <f t="array" ref="J240">IFERROR(INDEX('Retirement Calculator'!K:K,MATCH('Lorri 401b'!N240,'Retirement Calculator'!A:A,0),0),0)</f>
        <v>20171.771259384055</v>
      </c>
      <c r="K240" s="444">
        <f t="shared" ca="1" si="2"/>
        <v>17026.368870883089</v>
      </c>
      <c r="L240" s="444">
        <f t="shared" ca="1" si="3"/>
        <v>4103354.8978828248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4103354.8978828248</v>
      </c>
      <c r="J241" s="444">
        <f t="array" ref="J241">IFERROR(INDEX('Retirement Calculator'!K:K,MATCH('Lorri 401b'!N241,'Retirement Calculator'!A:A,0),0),0)</f>
        <v>20171.771259384055</v>
      </c>
      <c r="K241" s="444">
        <f t="shared" ca="1" si="2"/>
        <v>17013.26302759767</v>
      </c>
      <c r="L241" s="444">
        <f t="shared" ca="1" si="3"/>
        <v>4100196.3896510382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4100196.3896510382</v>
      </c>
      <c r="J242" s="444">
        <f t="array" ref="J242">IFERROR(INDEX('Retirement Calculator'!K:K,MATCH('Lorri 401b'!N242,'Retirement Calculator'!A:A,0),0),0)</f>
        <v>20171.771259384055</v>
      </c>
      <c r="K242" s="444">
        <f t="shared" ca="1" si="2"/>
        <v>17000.102576631893</v>
      </c>
      <c r="L242" s="444">
        <f t="shared" ca="1" si="3"/>
        <v>4097024.720968286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4097024.720968286</v>
      </c>
      <c r="J243" s="444">
        <f t="array" ref="J243">IFERROR(INDEX('Retirement Calculator'!K:K,MATCH('Lorri 401b'!N243,'Retirement Calculator'!A:A,0),0),0)</f>
        <v>20171.771259384055</v>
      </c>
      <c r="K243" s="444">
        <f t="shared" ca="1" si="2"/>
        <v>16986.887290453757</v>
      </c>
      <c r="L243" s="444">
        <f t="shared" ca="1" si="3"/>
        <v>4093839.8369993553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4093839.8369993553</v>
      </c>
      <c r="J244" s="444">
        <f t="array" ref="J244">IFERROR(INDEX('Retirement Calculator'!K:K,MATCH('Lorri 401b'!N244,'Retirement Calculator'!A:A,0),0),0)</f>
        <v>20171.771259384055</v>
      </c>
      <c r="K244" s="444">
        <f t="shared" ca="1" si="2"/>
        <v>16973.616940583212</v>
      </c>
      <c r="L244" s="444">
        <f t="shared" ca="1" si="3"/>
        <v>4090641.6826805542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4090641.6826805542</v>
      </c>
      <c r="J245" s="444">
        <f t="array" ref="J245">IFERROR(INDEX('Retirement Calculator'!K:K,MATCH('Lorri 401b'!N245,'Retirement Calculator'!A:A,0),0),0)</f>
        <v>20171.771259384055</v>
      </c>
      <c r="K245" s="444">
        <f t="shared" ca="1" si="2"/>
        <v>16960.291297588206</v>
      </c>
      <c r="L245" s="444">
        <f t="shared" ca="1" si="3"/>
        <v>4087430.202718758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4087430.202718758</v>
      </c>
      <c r="J246" s="444">
        <f t="array" ref="J246">IFERROR(INDEX('Retirement Calculator'!K:K,MATCH('Lorri 401b'!N246,'Retirement Calculator'!A:A,0),0),0)</f>
        <v>20171.771259384055</v>
      </c>
      <c r="K246" s="444">
        <f t="shared" ca="1" si="2"/>
        <v>16946.910131080724</v>
      </c>
      <c r="L246" s="444">
        <f t="shared" ca="1" si="3"/>
        <v>4084205.3415904543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4084205.3415904543</v>
      </c>
      <c r="J247" s="444">
        <f t="array" ref="J247">IFERROR(INDEX('Retirement Calculator'!K:K,MATCH('Lorri 401b'!N247,'Retirement Calculator'!A:A,0),0),0)</f>
        <v>20171.771259384055</v>
      </c>
      <c r="K247" s="444">
        <f t="shared" ca="1" si="2"/>
        <v>16933.473209712793</v>
      </c>
      <c r="L247" s="444">
        <f t="shared" ca="1" si="3"/>
        <v>4080967.0435407828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4080967.0435407828</v>
      </c>
      <c r="J248" s="444">
        <f t="array" ref="J248">IFERROR(INDEX('Retirement Calculator'!K:K,MATCH('Lorri 401b'!N248,'Retirement Calculator'!A:A,0),0),0)</f>
        <v>20171.771259384055</v>
      </c>
      <c r="K248" s="444">
        <f t="shared" ca="1" si="2"/>
        <v>16919.980301172491</v>
      </c>
      <c r="L248" s="444">
        <f t="shared" ca="1" si="3"/>
        <v>4077715.252582571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4077715.252582571</v>
      </c>
      <c r="J249" s="444">
        <f t="array" ref="J249">IFERROR(INDEX('Retirement Calculator'!K:K,MATCH('Lorri 401b'!N249,'Retirement Calculator'!A:A,0),0),0)</f>
        <v>20171.771259384055</v>
      </c>
      <c r="K249" s="444">
        <f t="shared" ca="1" si="2"/>
        <v>16906.431172179946</v>
      </c>
      <c r="L249" s="444">
        <f t="shared" ca="1" si="3"/>
        <v>4074449.9124953668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4074449.9124953668</v>
      </c>
      <c r="J250" s="444">
        <f t="array" ref="J250">IFERROR(INDEX('Retirement Calculator'!K:K,MATCH('Lorri 401b'!N250,'Retirement Calculator'!A:A,0),0),0)</f>
        <v>20171.771259384055</v>
      </c>
      <c r="K250" s="444">
        <f t="shared" ca="1" si="2"/>
        <v>16892.825588483258</v>
      </c>
      <c r="L250" s="444">
        <f t="shared" ca="1" si="3"/>
        <v>4071170.9668244659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4071170.9668244659</v>
      </c>
      <c r="J251" s="444">
        <f t="array" ref="J251">IFERROR(INDEX('Retirement Calculator'!K:K,MATCH('Lorri 401b'!N251,'Retirement Calculator'!A:A,0),0),0)</f>
        <v>20171.771259384055</v>
      </c>
      <c r="K251" s="444">
        <f t="shared" ca="1" si="2"/>
        <v>16879.163314854508</v>
      </c>
      <c r="L251" s="444">
        <f t="shared" ca="1" si="3"/>
        <v>4067878.3588799364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4067878.3588799364</v>
      </c>
      <c r="J252" s="444">
        <f t="array" ref="J252">IFERROR(INDEX('Retirement Calculator'!K:K,MATCH('Lorri 401b'!N252,'Retirement Calculator'!A:A,0),0),0)</f>
        <v>20171.771259384055</v>
      </c>
      <c r="K252" s="444">
        <f t="shared" ca="1" si="2"/>
        <v>16865.444115085633</v>
      </c>
      <c r="L252" s="444">
        <f t="shared" ca="1" si="3"/>
        <v>4064572.0317356377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4064572.0317356377</v>
      </c>
      <c r="J253" s="444">
        <f t="array" ref="J253">IFERROR(INDEX('Retirement Calculator'!K:K,MATCH('Lorri 401b'!N253,'Retirement Calculator'!A:A,0),0),0)</f>
        <v>20171.771259384055</v>
      </c>
      <c r="K253" s="444">
        <f t="shared" ca="1" si="2"/>
        <v>16851.667751984391</v>
      </c>
      <c r="L253" s="444">
        <f t="shared" ca="1" si="3"/>
        <v>4061251.9282282377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4061251.9282282377</v>
      </c>
      <c r="J254" s="444">
        <f t="array" ref="J254">IFERROR(INDEX('Retirement Calculator'!K:K,MATCH('Lorri 401b'!N254,'Retirement Calculator'!A:A,0),0),0)</f>
        <v>20171.771259384055</v>
      </c>
      <c r="K254" s="444">
        <f t="shared" ca="1" si="2"/>
        <v>16837.833987370221</v>
      </c>
      <c r="L254" s="444">
        <f t="shared" ca="1" si="3"/>
        <v>4057917.9909562236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4057917.9909562236</v>
      </c>
      <c r="J255" s="444">
        <f t="array" ref="J255">IFERROR(INDEX('Retirement Calculator'!K:K,MATCH('Lorri 401b'!N255,'Retirement Calculator'!A:A,0),0),0)</f>
        <v>20171.771259384055</v>
      </c>
      <c r="K255" s="444">
        <f t="shared" ca="1" si="2"/>
        <v>16823.942582070165</v>
      </c>
      <c r="L255" s="444">
        <f t="shared" ca="1" si="3"/>
        <v>4054570.1622789097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4054570.1622789097</v>
      </c>
      <c r="J256" s="444">
        <f t="array" ref="J256">IFERROR(INDEX('Retirement Calculator'!K:K,MATCH('Lorri 401b'!N256,'Retirement Calculator'!A:A,0),0),0)</f>
        <v>20171.771259384055</v>
      </c>
      <c r="K256" s="444">
        <f t="shared" ca="1" si="2"/>
        <v>16809.99329591469</v>
      </c>
      <c r="L256" s="444">
        <f t="shared" ca="1" si="3"/>
        <v>4051208.38431544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4051208.38431544</v>
      </c>
      <c r="J257" s="444">
        <f t="array" ref="J257">IFERROR(INDEX('Retirement Calculator'!K:K,MATCH('Lorri 401b'!N257,'Retirement Calculator'!A:A,0),0),0)</f>
        <v>20171.771259384055</v>
      </c>
      <c r="K257" s="444">
        <f t="shared" ca="1" si="2"/>
        <v>16795.985887733565</v>
      </c>
      <c r="L257" s="444">
        <f t="shared" ca="1" si="3"/>
        <v>4047832.5989437895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4047832.5989437895</v>
      </c>
      <c r="J258" s="444">
        <f t="array" ref="J258">IFERROR(INDEX('Retirement Calculator'!K:K,MATCH('Lorri 401b'!N258,'Retirement Calculator'!A:A,0),0),0)</f>
        <v>20171.771259384055</v>
      </c>
      <c r="K258" s="444">
        <f t="shared" ca="1" si="2"/>
        <v>16781.920115351691</v>
      </c>
      <c r="L258" s="444">
        <f t="shared" ca="1" si="3"/>
        <v>4044442.7477997569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4044442.7477997569</v>
      </c>
      <c r="J259" s="444">
        <f t="array" ref="J259">IFERROR(INDEX('Retirement Calculator'!K:K,MATCH('Lorri 401b'!N259,'Retirement Calculator'!A:A,0),0),0)</f>
        <v>20171.771259384055</v>
      </c>
      <c r="K259" s="444">
        <f t="shared" ca="1" si="2"/>
        <v>16767.795735584885</v>
      </c>
      <c r="L259" s="444">
        <f t="shared" ca="1" si="3"/>
        <v>4041038.7722759577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4041038.7722759577</v>
      </c>
      <c r="J260" s="444">
        <f t="array" ref="J260">IFERROR(INDEX('Retirement Calculator'!K:K,MATCH('Lorri 401b'!N260,'Retirement Calculator'!A:A,0),0),0)</f>
        <v>20171.771259384055</v>
      </c>
      <c r="K260" s="444">
        <f t="shared" ca="1" si="2"/>
        <v>16753.612504235723</v>
      </c>
      <c r="L260" s="444">
        <f t="shared" ca="1" si="3"/>
        <v>4037620.6135208094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4037620.6135208094</v>
      </c>
      <c r="J261" s="444">
        <f t="array" ref="J261">IFERROR(INDEX('Retirement Calculator'!K:K,MATCH('Lorri 401b'!N261,'Retirement Calculator'!A:A,0),0),0)</f>
        <v>20171.771259384055</v>
      </c>
      <c r="K261" s="444">
        <f t="shared" ca="1" si="2"/>
        <v>16739.370176089273</v>
      </c>
      <c r="L261" s="444">
        <f t="shared" ca="1" si="3"/>
        <v>4034188.2124375147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4034188.2124375147</v>
      </c>
      <c r="J262" s="444">
        <f t="array" ref="J262">IFERROR(INDEX('Retirement Calculator'!K:K,MATCH('Lorri 401b'!N262,'Retirement Calculator'!A:A,0),0),0)</f>
        <v>20171.771259384055</v>
      </c>
      <c r="K262" s="444">
        <f t="shared" ca="1" si="2"/>
        <v>16725.068504908875</v>
      </c>
      <c r="L262" s="444">
        <f t="shared" ca="1" si="3"/>
        <v>4030741.5096830395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4030741.5096830395</v>
      </c>
      <c r="J263" s="444">
        <f t="array" ref="J263">IFERROR(INDEX('Retirement Calculator'!K:K,MATCH('Lorri 401b'!N263,'Retirement Calculator'!A:A,0),0),0)</f>
        <v>20171.771259384055</v>
      </c>
      <c r="K263" s="444">
        <f t="shared" ref="K263:K517" ca="1" si="27">IPMT(M263/12,1,12,-I263+J263,,0)</f>
        <v>16710.707243431898</v>
      </c>
      <c r="L263" s="444">
        <f t="shared" ref="L263:L517" ca="1" si="28">I263-J263+K263</f>
        <v>4027280.4456670871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4027280.4456670871</v>
      </c>
      <c r="J264" s="444">
        <f t="array" ref="J264">IFERROR(INDEX('Retirement Calculator'!K:K,MATCH('Lorri 401b'!N264,'Retirement Calculator'!A:A,0),0),0)</f>
        <v>20171.771259384055</v>
      </c>
      <c r="K264" s="444">
        <f t="shared" ca="1" si="27"/>
        <v>16696.286143365429</v>
      </c>
      <c r="L264" s="444">
        <f t="shared" ca="1" si="28"/>
        <v>4023804.9605510682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4023804.9605510682</v>
      </c>
      <c r="J265" s="444">
        <f t="array" ref="J265">IFERROR(INDEX('Retirement Calculator'!K:K,MATCH('Lorri 401b'!N265,'Retirement Calculator'!A:A,0),0),0)</f>
        <v>20171.771259384055</v>
      </c>
      <c r="K265" s="444">
        <f t="shared" ca="1" si="27"/>
        <v>16681.804955382016</v>
      </c>
      <c r="L265" s="444">
        <f t="shared" ca="1" si="28"/>
        <v>4020314.9942470659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4020314.9942470659</v>
      </c>
      <c r="J266" s="444">
        <f t="array" ref="J266">IFERROR(INDEX('Retirement Calculator'!K:K,MATCH('Lorri 401b'!N266,'Retirement Calculator'!A:A,0),0),0)</f>
        <v>20171.771259384055</v>
      </c>
      <c r="K266" s="444">
        <f t="shared" ca="1" si="27"/>
        <v>16667.263429115341</v>
      </c>
      <c r="L266" s="444">
        <f t="shared" ca="1" si="28"/>
        <v>4016810.4864167972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4016810.4864167972</v>
      </c>
      <c r="J267" s="444">
        <f t="array" ref="J267">IFERROR(INDEX('Retirement Calculator'!K:K,MATCH('Lorri 401b'!N267,'Retirement Calculator'!A:A,0),0),0)</f>
        <v>20171.771259384055</v>
      </c>
      <c r="K267" s="444">
        <f t="shared" ca="1" si="27"/>
        <v>16652.661313155888</v>
      </c>
      <c r="L267" s="444">
        <f t="shared" ca="1" si="28"/>
        <v>4013291.3764705686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4013291.3764705686</v>
      </c>
      <c r="J268" s="444">
        <f t="array" ref="J268">IFERROR(INDEX('Retirement Calculator'!K:K,MATCH('Lorri 401b'!N268,'Retirement Calculator'!A:A,0),0),0)</f>
        <v>20171.771259384055</v>
      </c>
      <c r="K268" s="444">
        <f t="shared" ca="1" si="27"/>
        <v>16637.998355046602</v>
      </c>
      <c r="L268" s="444">
        <f t="shared" ca="1" si="28"/>
        <v>4009757.6035662307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4009757.6035662307</v>
      </c>
      <c r="J269" s="444">
        <f t="array" ref="J269">IFERROR(INDEX('Retirement Calculator'!K:K,MATCH('Lorri 401b'!N269,'Retirement Calculator'!A:A,0),0),0)</f>
        <v>20171.771259384055</v>
      </c>
      <c r="K269" s="444">
        <f t="shared" ca="1" si="27"/>
        <v>16623.274301278525</v>
      </c>
      <c r="L269" s="444">
        <f t="shared" ca="1" si="28"/>
        <v>4006209.1066081249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4006209.1066081249</v>
      </c>
      <c r="J270" s="444">
        <f t="array" ref="J270">IFERROR(INDEX('Retirement Calculator'!K:K,MATCH('Lorri 401b'!N270,'Retirement Calculator'!A:A,0),0),0)</f>
        <v>20171.771259384055</v>
      </c>
      <c r="K270" s="444">
        <f t="shared" ca="1" si="27"/>
        <v>16608.488897286421</v>
      </c>
      <c r="L270" s="444">
        <f t="shared" ca="1" si="28"/>
        <v>4002645.824246027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4002645.824246027</v>
      </c>
      <c r="J271" s="444">
        <f t="array" ref="J271">IFERROR(INDEX('Retirement Calculator'!K:K,MATCH('Lorri 401b'!N271,'Retirement Calculator'!A:A,0),0),0)</f>
        <v>20171.771259384055</v>
      </c>
      <c r="K271" s="444">
        <f t="shared" ca="1" si="27"/>
        <v>16593.641887444344</v>
      </c>
      <c r="L271" s="444">
        <f t="shared" ca="1" si="28"/>
        <v>3999067.6948740873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3999067.6948740873</v>
      </c>
      <c r="J272" s="444">
        <f t="array" ref="J272">IFERROR(INDEX('Retirement Calculator'!K:K,MATCH('Lorri 401b'!N272,'Retirement Calculator'!A:A,0),0),0)</f>
        <v>20171.771259384055</v>
      </c>
      <c r="K272" s="444">
        <f t="shared" ca="1" si="27"/>
        <v>16578.733015061262</v>
      </c>
      <c r="L272" s="444">
        <f t="shared" ca="1" si="28"/>
        <v>3995474.6566297645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3995474.6566297645</v>
      </c>
      <c r="J273" s="444">
        <f t="array" ref="J273">IFERROR(INDEX('Retirement Calculator'!K:K,MATCH('Lorri 401b'!N273,'Retirement Calculator'!A:A,0),0),0)</f>
        <v>20171.771259384055</v>
      </c>
      <c r="K273" s="444">
        <f t="shared" ca="1" si="27"/>
        <v>16563.762022376584</v>
      </c>
      <c r="L273" s="444">
        <f t="shared" ca="1" si="28"/>
        <v>3991866.6473927568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3991866.6473927568</v>
      </c>
      <c r="J274" s="444">
        <f t="array" ref="J274">IFERROR(INDEX('Retirement Calculator'!K:K,MATCH('Lorri 401b'!N274,'Retirement Calculator'!A:A,0),0),0)</f>
        <v>20171.771259384055</v>
      </c>
      <c r="K274" s="444">
        <f t="shared" ca="1" si="27"/>
        <v>16548.72865055572</v>
      </c>
      <c r="L274" s="444">
        <f t="shared" ca="1" si="28"/>
        <v>3988243.6047839285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3988243.6047839285</v>
      </c>
      <c r="J275" s="444">
        <f t="array" ref="J275">IFERROR(INDEX('Retirement Calculator'!K:K,MATCH('Lorri 401b'!N275,'Retirement Calculator'!A:A,0),0),0)</f>
        <v>20171.771259384055</v>
      </c>
      <c r="K275" s="444">
        <f t="shared" ca="1" si="27"/>
        <v>16533.632639685598</v>
      </c>
      <c r="L275" s="444">
        <f t="shared" ca="1" si="28"/>
        <v>3984605.4661642299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3984605.4661642299</v>
      </c>
      <c r="J276" s="444">
        <f t="array" ref="J276">IFERROR(INDEX('Retirement Calculator'!K:K,MATCH('Lorri 401b'!N276,'Retirement Calculator'!A:A,0),0),0)</f>
        <v>20171.771259384055</v>
      </c>
      <c r="K276" s="444">
        <f t="shared" ca="1" si="27"/>
        <v>16518.47372877019</v>
      </c>
      <c r="L276" s="444">
        <f t="shared" ca="1" si="28"/>
        <v>3980952.1686336161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3980952.1686336161</v>
      </c>
      <c r="J277" s="444">
        <f t="array" ref="J277">IFERROR(INDEX('Retirement Calculator'!K:K,MATCH('Lorri 401b'!N277,'Retirement Calculator'!A:A,0),0),0)</f>
        <v>20171.771259384055</v>
      </c>
      <c r="K277" s="444">
        <f t="shared" ca="1" si="27"/>
        <v>16503.251655725966</v>
      </c>
      <c r="L277" s="444">
        <f t="shared" ca="1" si="28"/>
        <v>3977283.6490299576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3977283.6490299576</v>
      </c>
      <c r="J278" s="444">
        <f t="array" ref="J278">IFERROR(INDEX('Retirement Calculator'!K:K,MATCH('Lorri 401b'!N278,'Retirement Calculator'!A:A,0),0),0)</f>
        <v>20171.771259384055</v>
      </c>
      <c r="K278" s="444">
        <f t="shared" ca="1" si="27"/>
        <v>16487.966157377392</v>
      </c>
      <c r="L278" s="444">
        <f t="shared" ca="1" si="28"/>
        <v>3973599.8439279506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3973599.8439279506</v>
      </c>
      <c r="J279" s="444">
        <f t="array" ref="J279">IFERROR(INDEX('Retirement Calculator'!K:K,MATCH('Lorri 401b'!N279,'Retirement Calculator'!A:A,0),0),0)</f>
        <v>20171.771259384055</v>
      </c>
      <c r="K279" s="444">
        <f t="shared" ca="1" si="27"/>
        <v>16472.61696945236</v>
      </c>
      <c r="L279" s="444">
        <f t="shared" ca="1" si="28"/>
        <v>3969900.6896380186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3969900.6896380186</v>
      </c>
      <c r="J280" s="444">
        <f t="array" ref="J280">IFERROR(INDEX('Retirement Calculator'!K:K,MATCH('Lorri 401b'!N280,'Retirement Calculator'!A:A,0),0),0)</f>
        <v>20171.771259384055</v>
      </c>
      <c r="K280" s="444">
        <f t="shared" ca="1" si="27"/>
        <v>16457.203826577643</v>
      </c>
      <c r="L280" s="444">
        <f t="shared" ca="1" si="28"/>
        <v>3966186.1222052122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3966186.1222052122</v>
      </c>
      <c r="J281" s="444">
        <f t="array" ref="J281">IFERROR(INDEX('Retirement Calculator'!K:K,MATCH('Lorri 401b'!N281,'Retirement Calculator'!A:A,0),0),0)</f>
        <v>20171.771259384055</v>
      </c>
      <c r="K281" s="444">
        <f t="shared" ca="1" si="27"/>
        <v>16441.726462274284</v>
      </c>
      <c r="L281" s="444">
        <f t="shared" ca="1" si="28"/>
        <v>3962456.0774081023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3962456.0774081023</v>
      </c>
      <c r="J282" s="444">
        <f t="array" ref="J282">IFERROR(INDEX('Retirement Calculator'!K:K,MATCH('Lorri 401b'!N282,'Retirement Calculator'!A:A,0),0),0)</f>
        <v>20171.771259384055</v>
      </c>
      <c r="K282" s="444">
        <f t="shared" ca="1" si="27"/>
        <v>16426.184608952994</v>
      </c>
      <c r="L282" s="444">
        <f t="shared" ca="1" si="28"/>
        <v>3958710.4907576712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3958710.4907576712</v>
      </c>
      <c r="J283" s="444">
        <f t="array" ref="J283">IFERROR(INDEX('Retirement Calculator'!K:K,MATCH('Lorri 401b'!N283,'Retirement Calculator'!A:A,0),0),0)</f>
        <v>20171.771259384055</v>
      </c>
      <c r="K283" s="444">
        <f t="shared" ca="1" si="27"/>
        <v>16410.577997909531</v>
      </c>
      <c r="L283" s="444">
        <f t="shared" ca="1" si="28"/>
        <v>3954949.2974961963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3954949.2974961963</v>
      </c>
      <c r="J284" s="444">
        <f t="array" ref="J284">IFERROR(INDEX('Retirement Calculator'!K:K,MATCH('Lorri 401b'!N284,'Retirement Calculator'!A:A,0),0),0)</f>
        <v>20171.771259384055</v>
      </c>
      <c r="K284" s="444">
        <f t="shared" ca="1" si="27"/>
        <v>16394.906359320048</v>
      </c>
      <c r="L284" s="444">
        <f t="shared" ca="1" si="28"/>
        <v>3951172.4325961322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3951172.4325961322</v>
      </c>
      <c r="J285" s="444">
        <f t="array" ref="J285">IFERROR(INDEX('Retirement Calculator'!K:K,MATCH('Lorri 401b'!N285,'Retirement Calculator'!A:A,0),0),0)</f>
        <v>20171.771259384055</v>
      </c>
      <c r="K285" s="444">
        <f t="shared" ca="1" si="27"/>
        <v>16379.169422236449</v>
      </c>
      <c r="L285" s="444">
        <f t="shared" ca="1" si="28"/>
        <v>3947379.8307589842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3947379.8307589842</v>
      </c>
      <c r="J286" s="444">
        <f t="array" ref="J286">IFERROR(INDEX('Retirement Calculator'!K:K,MATCH('Lorri 401b'!N286,'Retirement Calculator'!A:A,0),0),0)</f>
        <v>20171.771259384055</v>
      </c>
      <c r="K286" s="444">
        <f t="shared" ca="1" si="27"/>
        <v>16363.366914581666</v>
      </c>
      <c r="L286" s="444">
        <f t="shared" ca="1" si="28"/>
        <v>3943571.4264141815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3943571.4264141815</v>
      </c>
      <c r="J287" s="444">
        <f t="array" ref="J287">IFERROR(INDEX('Retirement Calculator'!K:K,MATCH('Lorri 401b'!N287,'Retirement Calculator'!A:A,0),0),0)</f>
        <v>20171.771259384055</v>
      </c>
      <c r="K287" s="444">
        <f t="shared" ca="1" si="27"/>
        <v>16347.498563144989</v>
      </c>
      <c r="L287" s="444">
        <f t="shared" ca="1" si="28"/>
        <v>3939747.1537179421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3939747.1537179421</v>
      </c>
      <c r="J288" s="444">
        <f t="array" ref="J288">IFERROR(INDEX('Retirement Calculator'!K:K,MATCH('Lorri 401b'!N288,'Retirement Calculator'!A:A,0),0),0)</f>
        <v>20171.771259384055</v>
      </c>
      <c r="K288" s="444">
        <f t="shared" ca="1" si="27"/>
        <v>16331.564093577324</v>
      </c>
      <c r="L288" s="444">
        <f t="shared" ca="1" si="28"/>
        <v>3935906.9465521351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3935906.9465521351</v>
      </c>
      <c r="J289" s="444">
        <f t="array" ref="J289">IFERROR(INDEX('Retirement Calculator'!K:K,MATCH('Lorri 401b'!N289,'Retirement Calculator'!A:A,0),0),0)</f>
        <v>20171.771259384055</v>
      </c>
      <c r="K289" s="444">
        <f t="shared" ca="1" si="27"/>
        <v>16315.563230386462</v>
      </c>
      <c r="L289" s="444">
        <f t="shared" ca="1" si="28"/>
        <v>3932050.7385231373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3932050.7385231373</v>
      </c>
      <c r="J290" s="444">
        <f t="array" ref="J290">IFERROR(INDEX('Retirement Calculator'!K:K,MATCH('Lorri 401b'!N290,'Retirement Calculator'!A:A,0),0),0)</f>
        <v>20171.771259384055</v>
      </c>
      <c r="K290" s="444">
        <f t="shared" ca="1" si="27"/>
        <v>16299.495696932303</v>
      </c>
      <c r="L290" s="444">
        <f t="shared" ca="1" si="28"/>
        <v>3928178.4629606851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3928178.4629606851</v>
      </c>
      <c r="J291" s="444">
        <f t="array" ref="J291">IFERROR(INDEX('Retirement Calculator'!K:K,MATCH('Lorri 401b'!N291,'Retirement Calculator'!A:A,0),0),0)</f>
        <v>20171.771259384055</v>
      </c>
      <c r="K291" s="444">
        <f t="shared" ca="1" si="27"/>
        <v>16283.361215422086</v>
      </c>
      <c r="L291" s="444">
        <f t="shared" ca="1" si="28"/>
        <v>3924290.0529167228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3924290.0529167228</v>
      </c>
      <c r="J292" s="444">
        <f t="array" ref="J292">IFERROR(INDEX('Retirement Calculator'!K:K,MATCH('Lorri 401b'!N292,'Retirement Calculator'!A:A,0),0),0)</f>
        <v>20171.771259384055</v>
      </c>
      <c r="K292" s="444">
        <f t="shared" ca="1" si="27"/>
        <v>16267.159506905575</v>
      </c>
      <c r="L292" s="444">
        <f t="shared" ca="1" si="28"/>
        <v>3920385.441164244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3920385.441164244</v>
      </c>
      <c r="J293" s="444">
        <f t="array" ref="J293">IFERROR(INDEX('Retirement Calculator'!K:K,MATCH('Lorri 401b'!N293,'Retirement Calculator'!A:A,0),0),0)</f>
        <v>20171.771259384055</v>
      </c>
      <c r="K293" s="444">
        <f t="shared" ca="1" si="27"/>
        <v>16250.890291270249</v>
      </c>
      <c r="L293" s="444">
        <f t="shared" ca="1" si="28"/>
        <v>3916464.5601961301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3916464.5601961301</v>
      </c>
      <c r="J294" s="444">
        <f t="array" ref="J294">IFERROR(INDEX('Retirement Calculator'!K:K,MATCH('Lorri 401b'!N294,'Retirement Calculator'!A:A,0),0),0)</f>
        <v>20171.771259384055</v>
      </c>
      <c r="K294" s="444">
        <f t="shared" ca="1" si="27"/>
        <v>16234.55328723644</v>
      </c>
      <c r="L294" s="444">
        <f t="shared" ca="1" si="28"/>
        <v>3912527.3422239823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3912527.3422239823</v>
      </c>
      <c r="J295" s="444">
        <f t="array" ref="J295">IFERROR(INDEX('Retirement Calculator'!K:K,MATCH('Lorri 401b'!N295,'Retirement Calculator'!A:A,0),0),0)</f>
        <v>20171.771259384055</v>
      </c>
      <c r="K295" s="444">
        <f t="shared" ca="1" si="27"/>
        <v>16218.148212352489</v>
      </c>
      <c r="L295" s="444">
        <f t="shared" ca="1" si="28"/>
        <v>3908573.7191769504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3908573.7191769504</v>
      </c>
      <c r="J296" s="444">
        <f t="array" ref="J296">IFERROR(INDEX('Retirement Calculator'!K:K,MATCH('Lorri 401b'!N296,'Retirement Calculator'!A:A,0),0),0)</f>
        <v>20171.771259384055</v>
      </c>
      <c r="K296" s="444">
        <f t="shared" ca="1" si="27"/>
        <v>16201.67478298986</v>
      </c>
      <c r="L296" s="444">
        <f t="shared" ca="1" si="28"/>
        <v>3904603.6227005562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3904603.6227005562</v>
      </c>
      <c r="J297" s="444">
        <f t="array" ref="J297">IFERROR(INDEX('Retirement Calculator'!K:K,MATCH('Lorri 401b'!N297,'Retirement Calculator'!A:A,0),0),0)</f>
        <v>20171.771259384055</v>
      </c>
      <c r="K297" s="444">
        <f t="shared" ca="1" si="27"/>
        <v>16185.132714338215</v>
      </c>
      <c r="L297" s="444">
        <f t="shared" ca="1" si="28"/>
        <v>3900616.9841555101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3900616.9841555101</v>
      </c>
      <c r="J298" s="444">
        <f t="array" ref="J298">IFERROR(INDEX('Retirement Calculator'!K:K,MATCH('Lorri 401b'!N298,'Retirement Calculator'!A:A,0),0),0)</f>
        <v>20171.771259384055</v>
      </c>
      <c r="K298" s="444">
        <f t="shared" ca="1" si="27"/>
        <v>16168.521720400526</v>
      </c>
      <c r="L298" s="444">
        <f t="shared" ca="1" si="28"/>
        <v>3896613.7346165264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3896613.7346165264</v>
      </c>
      <c r="J299" s="444">
        <f t="array" ref="J299">IFERROR(INDEX('Retirement Calculator'!K:K,MATCH('Lorri 401b'!N299,'Retirement Calculator'!A:A,0),0),0)</f>
        <v>20171.771259384055</v>
      </c>
      <c r="K299" s="444">
        <f t="shared" ca="1" si="27"/>
        <v>16151.841513988091</v>
      </c>
      <c r="L299" s="444">
        <f t="shared" ca="1" si="28"/>
        <v>3892593.8048711303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3892593.8048711303</v>
      </c>
      <c r="J300" s="444">
        <f t="array" ref="J300">IFERROR(INDEX('Retirement Calculator'!K:K,MATCH('Lorri 401b'!N300,'Retirement Calculator'!A:A,0),0),0)</f>
        <v>20171.771259384055</v>
      </c>
      <c r="K300" s="444">
        <f t="shared" ca="1" si="27"/>
        <v>16135.091806715609</v>
      </c>
      <c r="L300" s="444">
        <f t="shared" ca="1" si="28"/>
        <v>3888557.1254184619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3888557.1254184619</v>
      </c>
      <c r="J301" s="444">
        <f t="array" ref="J301">IFERROR(INDEX('Retirement Calculator'!K:K,MATCH('Lorri 401b'!N301,'Retirement Calculator'!A:A,0),0),0)</f>
        <v>20171.771259384055</v>
      </c>
      <c r="K301" s="444">
        <f t="shared" ca="1" si="27"/>
        <v>16118.272308996156</v>
      </c>
      <c r="L301" s="444">
        <f t="shared" ca="1" si="28"/>
        <v>3884503.6264680736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3884503.6264680736</v>
      </c>
      <c r="J302" s="444">
        <f t="array" ref="J302">IFERROR(INDEX('Retirement Calculator'!K:K,MATCH('Lorri 401b'!N302,'Retirement Calculator'!A:A,0),0),0)</f>
        <v>20171.771259384055</v>
      </c>
      <c r="K302" s="444">
        <f t="shared" ca="1" si="27"/>
        <v>16101.382730036205</v>
      </c>
      <c r="L302" s="444">
        <f t="shared" ca="1" si="28"/>
        <v>3880433.2379387254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3880433.2379387254</v>
      </c>
      <c r="J303" s="444">
        <f t="array" ref="J303">IFERROR(INDEX('Retirement Calculator'!K:K,MATCH('Lorri 401b'!N303,'Retirement Calculator'!A:A,0),0),0)</f>
        <v>20171.771259384055</v>
      </c>
      <c r="K303" s="444">
        <f t="shared" ca="1" si="27"/>
        <v>16084.422777830589</v>
      </c>
      <c r="L303" s="444">
        <f t="shared" ca="1" si="28"/>
        <v>3876345.8894571718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3876345.8894571718</v>
      </c>
      <c r="J304" s="444">
        <f t="array" ref="J304">IFERROR(INDEX('Retirement Calculator'!K:K,MATCH('Lorri 401b'!N304,'Retirement Calculator'!A:A,0),0),0)</f>
        <v>20171.771259384055</v>
      </c>
      <c r="K304" s="444">
        <f t="shared" ca="1" si="27"/>
        <v>16067.392159157447</v>
      </c>
      <c r="L304" s="444">
        <f t="shared" ca="1" si="28"/>
        <v>3872241.510356945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3872241.510356945</v>
      </c>
      <c r="J305" s="444">
        <f t="array" ref="J305">IFERROR(INDEX('Retirement Calculator'!K:K,MATCH('Lorri 401b'!N305,'Retirement Calculator'!A:A,0),0),0)</f>
        <v>20171.771259384055</v>
      </c>
      <c r="K305" s="444">
        <f t="shared" ca="1" si="27"/>
        <v>16050.290579573171</v>
      </c>
      <c r="L305" s="444">
        <f t="shared" ca="1" si="28"/>
        <v>3868120.029677134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3868120.029677134</v>
      </c>
      <c r="J306" s="444">
        <f t="array" ref="J306">IFERROR(INDEX('Retirement Calculator'!K:K,MATCH('Lorri 401b'!N306,'Retirement Calculator'!A:A,0),0),0)</f>
        <v>20171.771259384055</v>
      </c>
      <c r="K306" s="444">
        <f t="shared" ca="1" si="27"/>
        <v>16033.117743407292</v>
      </c>
      <c r="L306" s="444">
        <f t="shared" ca="1" si="28"/>
        <v>3863981.3761611572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3863981.3761611572</v>
      </c>
      <c r="J307" s="444">
        <f t="array" ref="J307">IFERROR(INDEX('Retirement Calculator'!K:K,MATCH('Lorri 401b'!N307,'Retirement Calculator'!A:A,0),0),0)</f>
        <v>20171.771259384055</v>
      </c>
      <c r="K307" s="444">
        <f t="shared" ca="1" si="27"/>
        <v>16015.873353757386</v>
      </c>
      <c r="L307" s="444">
        <f t="shared" ca="1" si="28"/>
        <v>3859825.4782555304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3859825.4782555304</v>
      </c>
      <c r="J308" s="444">
        <f t="array" ref="J308">IFERROR(INDEX('Retirement Calculator'!K:K,MATCH('Lorri 401b'!N308,'Retirement Calculator'!A:A,0),0),0)</f>
        <v>20171.771259384055</v>
      </c>
      <c r="K308" s="444">
        <f t="shared" ca="1" si="27"/>
        <v>15998.557112483943</v>
      </c>
      <c r="L308" s="444">
        <f t="shared" ca="1" si="28"/>
        <v>3855652.2641086299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3855652.2641086299</v>
      </c>
      <c r="J309" s="444">
        <f t="array" ref="J309">IFERROR(INDEX('Retirement Calculator'!K:K,MATCH('Lorri 401b'!N309,'Retirement Calculator'!A:A,0),0),0)</f>
        <v>20171.771259384055</v>
      </c>
      <c r="K309" s="444">
        <f t="shared" ca="1" si="27"/>
        <v>15981.168720205191</v>
      </c>
      <c r="L309" s="444">
        <f t="shared" ca="1" si="28"/>
        <v>3851461.661569451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3851461.661569451</v>
      </c>
      <c r="J310" s="444">
        <f t="array" ref="J310">IFERROR(INDEX('Retirement Calculator'!K:K,MATCH('Lorri 401b'!N310,'Retirement Calculator'!A:A,0),0),0)</f>
        <v>20171.771259384055</v>
      </c>
      <c r="K310" s="444">
        <f t="shared" ca="1" si="27"/>
        <v>15963.707876291945</v>
      </c>
      <c r="L310" s="444">
        <f t="shared" ca="1" si="28"/>
        <v>3847253.5981863588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3847253.5981863588</v>
      </c>
      <c r="J311" s="444">
        <f t="array" ref="J311">IFERROR(INDEX('Retirement Calculator'!K:K,MATCH('Lorri 401b'!N311,'Retirement Calculator'!A:A,0),0),0)</f>
        <v>20171.771259384055</v>
      </c>
      <c r="K311" s="444">
        <f t="shared" ca="1" si="27"/>
        <v>15946.174278862392</v>
      </c>
      <c r="L311" s="444">
        <f t="shared" ca="1" si="28"/>
        <v>3843028.0012058369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3843028.0012058369</v>
      </c>
      <c r="J312" s="444">
        <f t="array" ref="J312">IFERROR(INDEX('Retirement Calculator'!K:K,MATCH('Lorri 401b'!N312,'Retirement Calculator'!A:A,0),0),0)</f>
        <v>20171.771259384055</v>
      </c>
      <c r="K312" s="444">
        <f t="shared" ca="1" si="27"/>
        <v>15928.567624776886</v>
      </c>
      <c r="L312" s="444">
        <f t="shared" ca="1" si="28"/>
        <v>3838784.7975712297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3838784.7975712297</v>
      </c>
      <c r="J313" s="444">
        <f t="array" ref="J313">IFERROR(INDEX('Retirement Calculator'!K:K,MATCH('Lorri 401b'!N313,'Retirement Calculator'!A:A,0),0),0)</f>
        <v>20171.771259384055</v>
      </c>
      <c r="K313" s="444">
        <f t="shared" ca="1" si="27"/>
        <v>15910.887609632689</v>
      </c>
      <c r="L313" s="444">
        <f t="shared" ca="1" si="28"/>
        <v>3834523.9139214782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3834523.9139214782</v>
      </c>
      <c r="J314" s="444">
        <f t="array" ref="J314">IFERROR(INDEX('Retirement Calculator'!K:K,MATCH('Lorri 401b'!N314,'Retirement Calculator'!A:A,0),0),0)</f>
        <v>20171.771259384055</v>
      </c>
      <c r="K314" s="444">
        <f t="shared" ca="1" si="27"/>
        <v>15893.133927758727</v>
      </c>
      <c r="L314" s="444">
        <f t="shared" ca="1" si="28"/>
        <v>3830245.2765898528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3830245.2765898528</v>
      </c>
      <c r="J315" s="444">
        <f t="array" ref="J315">IFERROR(INDEX('Retirement Calculator'!K:K,MATCH('Lorri 401b'!N315,'Retirement Calculator'!A:A,0),0),0)</f>
        <v>20171.771259384055</v>
      </c>
      <c r="K315" s="444">
        <f t="shared" ca="1" si="27"/>
        <v>15875.306272210286</v>
      </c>
      <c r="L315" s="444">
        <f t="shared" ca="1" si="28"/>
        <v>3825948.8116026786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3825948.8116026786</v>
      </c>
      <c r="J316" s="444">
        <f t="array" ref="J316">IFERROR(INDEX('Retirement Calculator'!K:K,MATCH('Lorri 401b'!N316,'Retirement Calculator'!A:A,0),0),0)</f>
        <v>20171.771259384055</v>
      </c>
      <c r="K316" s="444">
        <f t="shared" ca="1" si="27"/>
        <v>15857.404334763727</v>
      </c>
      <c r="L316" s="444">
        <f t="shared" ca="1" si="28"/>
        <v>3821634.4446780579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3821634.4446780579</v>
      </c>
      <c r="J317" s="444">
        <f t="array" ref="J317">IFERROR(INDEX('Retirement Calculator'!K:K,MATCH('Lorri 401b'!N317,'Retirement Calculator'!A:A,0),0),0)</f>
        <v>20171.771259384055</v>
      </c>
      <c r="K317" s="444">
        <f t="shared" ca="1" si="27"/>
        <v>15839.42780591114</v>
      </c>
      <c r="L317" s="444">
        <f t="shared" ca="1" si="28"/>
        <v>3817302.101224585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3817302.101224585</v>
      </c>
      <c r="J318" s="444">
        <f t="array" ref="J318">IFERROR(INDEX('Retirement Calculator'!K:K,MATCH('Lorri 401b'!N318,'Retirement Calculator'!A:A,0),0),0)</f>
        <v>20171.771259384055</v>
      </c>
      <c r="K318" s="444">
        <f t="shared" ca="1" si="27"/>
        <v>15821.376374855005</v>
      </c>
      <c r="L318" s="444">
        <f t="shared" ca="1" si="28"/>
        <v>3812951.7063400559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3812951.7063400559</v>
      </c>
      <c r="J319" s="444">
        <f t="array" ref="J319">IFERROR(INDEX('Retirement Calculator'!K:K,MATCH('Lorri 401b'!N319,'Retirement Calculator'!A:A,0),0),0)</f>
        <v>20171.771259384055</v>
      </c>
      <c r="K319" s="444">
        <f t="shared" ca="1" si="27"/>
        <v>15803.249729502799</v>
      </c>
      <c r="L319" s="444">
        <f t="shared" ca="1" si="28"/>
        <v>3808583.1848101746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3808583.1848101746</v>
      </c>
      <c r="J320" s="444">
        <f t="array" ref="J320">IFERROR(INDEX('Retirement Calculator'!K:K,MATCH('Lorri 401b'!N320,'Retirement Calculator'!A:A,0),0),0)</f>
        <v>20171.771259384055</v>
      </c>
      <c r="K320" s="444">
        <f t="shared" ca="1" si="27"/>
        <v>15785.047556461626</v>
      </c>
      <c r="L320" s="444">
        <f t="shared" ca="1" si="28"/>
        <v>3804196.4611072522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3804196.4611072522</v>
      </c>
      <c r="J321" s="444">
        <f t="array" ref="J321">IFERROR(INDEX('Retirement Calculator'!K:K,MATCH('Lorri 401b'!N321,'Retirement Calculator'!A:A,0),0),0)</f>
        <v>20171.771259384055</v>
      </c>
      <c r="K321" s="444">
        <f t="shared" ca="1" si="27"/>
        <v>15766.769541032783</v>
      </c>
      <c r="L321" s="444">
        <f t="shared" ca="1" si="28"/>
        <v>3799791.4593889005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3799791.4593889005</v>
      </c>
      <c r="J322" s="444">
        <f t="array" ref="J322">IFERROR(INDEX('Retirement Calculator'!K:K,MATCH('Lorri 401b'!N322,'Retirement Calculator'!A:A,0),0),0)</f>
        <v>20171.771259384055</v>
      </c>
      <c r="K322" s="444">
        <f t="shared" ca="1" si="27"/>
        <v>15748.415367206317</v>
      </c>
      <c r="L322" s="444">
        <f t="shared" ca="1" si="28"/>
        <v>3795368.1034967224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3795368.1034967224</v>
      </c>
      <c r="J323" s="444">
        <f t="array" ref="J323">IFERROR(INDEX('Retirement Calculator'!K:K,MATCH('Lorri 401b'!N323,'Retirement Calculator'!A:A,0),0),0)</f>
        <v>20171.771259384055</v>
      </c>
      <c r="K323" s="444">
        <f t="shared" ca="1" si="27"/>
        <v>15729.984717655576</v>
      </c>
      <c r="L323" s="444">
        <f t="shared" ca="1" si="28"/>
        <v>3790926.3169549936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3790926.3169549936</v>
      </c>
      <c r="J324" s="444">
        <f t="array" ref="J324">IFERROR(INDEX('Retirement Calculator'!K:K,MATCH('Lorri 401b'!N324,'Retirement Calculator'!A:A,0),0),0)</f>
        <v>20171.771259384055</v>
      </c>
      <c r="K324" s="444">
        <f t="shared" ca="1" si="27"/>
        <v>15711.477273731707</v>
      </c>
      <c r="L324" s="444">
        <f t="shared" ca="1" si="28"/>
        <v>3786466.0229693409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3786466.0229693409</v>
      </c>
      <c r="J325" s="444">
        <f t="array" ref="J325">IFERROR(INDEX('Retirement Calculator'!K:K,MATCH('Lorri 401b'!N325,'Retirement Calculator'!A:A,0),0),0)</f>
        <v>20171.771259384055</v>
      </c>
      <c r="K325" s="444">
        <f t="shared" ca="1" si="27"/>
        <v>15692.892715458152</v>
      </c>
      <c r="L325" s="444">
        <f t="shared" ca="1" si="28"/>
        <v>3781987.144425415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3781987.144425415</v>
      </c>
      <c r="J326" s="444">
        <f t="array" ref="J326">IFERROR(INDEX('Retirement Calculator'!K:K,MATCH('Lorri 401b'!N326,'Retirement Calculator'!A:A,0),0),0)</f>
        <v>20171.771259384055</v>
      </c>
      <c r="K326" s="444">
        <f t="shared" ca="1" si="27"/>
        <v>15674.230721525129</v>
      </c>
      <c r="L326" s="444">
        <f t="shared" ca="1" si="28"/>
        <v>3777489.6038875557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3777489.6038875557</v>
      </c>
      <c r="J327" s="444">
        <f t="array" ref="J327">IFERROR(INDEX('Retirement Calculator'!K:K,MATCH('Lorri 401b'!N327,'Retirement Calculator'!A:A,0),0),0)</f>
        <v>20171.771259384055</v>
      </c>
      <c r="K327" s="444">
        <f t="shared" ca="1" si="27"/>
        <v>15655.490969284047</v>
      </c>
      <c r="L327" s="444">
        <f t="shared" ca="1" si="28"/>
        <v>3772973.3235974554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3772973.3235974554</v>
      </c>
      <c r="J328" s="444">
        <f t="array" ref="J328">IFERROR(INDEX('Retirement Calculator'!K:K,MATCH('Lorri 401b'!N328,'Retirement Calculator'!A:A,0),0),0)</f>
        <v>20171.771259384055</v>
      </c>
      <c r="K328" s="444">
        <f t="shared" ca="1" si="27"/>
        <v>15636.673134741963</v>
      </c>
      <c r="L328" s="444">
        <f t="shared" ca="1" si="28"/>
        <v>3768438.225472813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3768438.225472813</v>
      </c>
      <c r="J329" s="444">
        <f t="array" ref="J329">IFERROR(INDEX('Retirement Calculator'!K:K,MATCH('Lorri 401b'!N329,'Retirement Calculator'!A:A,0),0),0)</f>
        <v>20171.771259384055</v>
      </c>
      <c r="K329" s="444">
        <f t="shared" ca="1" si="27"/>
        <v>15617.77689255595</v>
      </c>
      <c r="L329" s="444">
        <f t="shared" ca="1" si="28"/>
        <v>3763884.2311059847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3763884.2311059847</v>
      </c>
      <c r="J330" s="444">
        <f t="array" ref="J330">IFERROR(INDEX('Retirement Calculator'!K:K,MATCH('Lorri 401b'!N330,'Retirement Calculator'!A:A,0),0),0)</f>
        <v>20171.771259384055</v>
      </c>
      <c r="K330" s="444">
        <f t="shared" ca="1" si="27"/>
        <v>15598.801916027502</v>
      </c>
      <c r="L330" s="444">
        <f t="shared" ca="1" si="28"/>
        <v>3759311.2617626279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3759311.2617626279</v>
      </c>
      <c r="J331" s="444">
        <f t="array" ref="J331">IFERROR(INDEX('Retirement Calculator'!K:K,MATCH('Lorri 401b'!N331,'Retirement Calculator'!A:A,0),0),0)</f>
        <v>20171.771259384055</v>
      </c>
      <c r="K331" s="444">
        <f t="shared" ca="1" si="27"/>
        <v>15579.747877096846</v>
      </c>
      <c r="L331" s="444">
        <f t="shared" ca="1" si="28"/>
        <v>3754719.2383803404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3754719.2383803404</v>
      </c>
      <c r="J332" s="444">
        <f t="array" ref="J332">IFERROR(INDEX('Retirement Calculator'!K:K,MATCH('Lorri 401b'!N332,'Retirement Calculator'!A:A,0),0),0)</f>
        <v>20171.771259384055</v>
      </c>
      <c r="K332" s="444">
        <f t="shared" ca="1" si="27"/>
        <v>15560.614446337318</v>
      </c>
      <c r="L332" s="444">
        <f t="shared" ca="1" si="28"/>
        <v>3750108.0815672935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3750108.0815672935</v>
      </c>
      <c r="J333" s="444">
        <f t="array" ref="J333">IFERROR(INDEX('Retirement Calculator'!K:K,MATCH('Lorri 401b'!N333,'Retirement Calculator'!A:A,0),0),0)</f>
        <v>20171.771259384055</v>
      </c>
      <c r="K333" s="444">
        <f t="shared" ca="1" si="27"/>
        <v>15541.40129294962</v>
      </c>
      <c r="L333" s="444">
        <f t="shared" ca="1" si="28"/>
        <v>3745477.7116008587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3745477.7116008587</v>
      </c>
      <c r="J334" s="444">
        <f t="array" ref="J334">IFERROR(INDEX('Retirement Calculator'!K:K,MATCH('Lorri 401b'!N334,'Retirement Calculator'!A:A,0),0),0)</f>
        <v>20171.771259384055</v>
      </c>
      <c r="K334" s="444">
        <f t="shared" ca="1" si="27"/>
        <v>15522.108084756144</v>
      </c>
      <c r="L334" s="444">
        <f t="shared" ca="1" si="28"/>
        <v>3740828.0484262304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3740828.0484262304</v>
      </c>
      <c r="J335" s="444">
        <f t="array" ref="J335">IFERROR(INDEX('Retirement Calculator'!K:K,MATCH('Lorri 401b'!N335,'Retirement Calculator'!A:A,0),0),0)</f>
        <v>20171.771259384055</v>
      </c>
      <c r="K335" s="444">
        <f t="shared" ca="1" si="27"/>
        <v>15502.734488195192</v>
      </c>
      <c r="L335" s="444">
        <f t="shared" ca="1" si="28"/>
        <v>3736159.0116550415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3736159.0116550415</v>
      </c>
      <c r="J336" s="444">
        <f t="array" ref="J336">IFERROR(INDEX('Retirement Calculator'!K:K,MATCH('Lorri 401b'!N336,'Retirement Calculator'!A:A,0),0),0)</f>
        <v>20171.771259384055</v>
      </c>
      <c r="K336" s="444">
        <f t="shared" ca="1" si="27"/>
        <v>15483.280168315237</v>
      </c>
      <c r="L336" s="444">
        <f t="shared" ca="1" si="28"/>
        <v>3731470.5205639726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3731470.5205639726</v>
      </c>
      <c r="J337" s="444">
        <f t="array" ref="J337">IFERROR(INDEX('Retirement Calculator'!K:K,MATCH('Lorri 401b'!N337,'Retirement Calculator'!A:A,0),0),0)</f>
        <v>20171.771259384055</v>
      </c>
      <c r="K337" s="444">
        <f t="shared" ca="1" si="27"/>
        <v>15463.74478876912</v>
      </c>
      <c r="L337" s="444">
        <f t="shared" ca="1" si="28"/>
        <v>3726762.4940933576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3726762.4940933576</v>
      </c>
      <c r="J338" s="444">
        <f t="array" ref="J338">IFERROR(INDEX('Retirement Calculator'!K:K,MATCH('Lorri 401b'!N338,'Retirement Calculator'!A:A,0),0),0)</f>
        <v>20171.771259384055</v>
      </c>
      <c r="K338" s="444">
        <f t="shared" ca="1" si="27"/>
        <v>15444.12801180822</v>
      </c>
      <c r="L338" s="444">
        <f t="shared" ca="1" si="28"/>
        <v>3722034.8508457816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3722034.8508457816</v>
      </c>
      <c r="J339" s="444">
        <f t="array" ref="J339">IFERROR(INDEX('Retirement Calculator'!K:K,MATCH('Lorri 401b'!N339,'Retirement Calculator'!A:A,0),0),0)</f>
        <v>20171.771259384055</v>
      </c>
      <c r="K339" s="444">
        <f t="shared" ca="1" si="27"/>
        <v>15424.429498276655</v>
      </c>
      <c r="L339" s="444">
        <f t="shared" ca="1" si="28"/>
        <v>3717287.5090846741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3717287.5090846741</v>
      </c>
      <c r="J340" s="444">
        <f t="array" ref="J340">IFERROR(INDEX('Retirement Calculator'!K:K,MATCH('Lorri 401b'!N340,'Retirement Calculator'!A:A,0),0),0)</f>
        <v>20171.771259384055</v>
      </c>
      <c r="K340" s="444">
        <f t="shared" ca="1" si="27"/>
        <v>15404.648907605377</v>
      </c>
      <c r="L340" s="444">
        <f t="shared" ca="1" si="28"/>
        <v>3712520.3867328954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3712520.3867328954</v>
      </c>
      <c r="J341" s="444">
        <f t="array" ref="J341">IFERROR(INDEX('Retirement Calculator'!K:K,MATCH('Lorri 401b'!N341,'Retirement Calculator'!A:A,0),0),0)</f>
        <v>20171.771259384055</v>
      </c>
      <c r="K341" s="444">
        <f t="shared" ca="1" si="27"/>
        <v>15384.785897806298</v>
      </c>
      <c r="L341" s="444">
        <f t="shared" ca="1" si="28"/>
        <v>3707733.4013713174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3707733.4013713174</v>
      </c>
      <c r="J342" s="444">
        <f t="array" ref="J342">IFERROR(INDEX('Retirement Calculator'!K:K,MATCH('Lorri 401b'!N342,'Retirement Calculator'!A:A,0),0),0)</f>
        <v>20171.771259384055</v>
      </c>
      <c r="K342" s="444">
        <f t="shared" ca="1" si="27"/>
        <v>15364.840125466388</v>
      </c>
      <c r="L342" s="444">
        <f t="shared" ca="1" si="28"/>
        <v>3702926.4702373995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3702926.4702373995</v>
      </c>
      <c r="J343" s="444">
        <f t="array" ref="J343">IFERROR(INDEX('Retirement Calculator'!K:K,MATCH('Lorri 401b'!N343,'Retirement Calculator'!A:A,0),0),0)</f>
        <v>20171.771259384055</v>
      </c>
      <c r="K343" s="444">
        <f t="shared" ca="1" si="27"/>
        <v>15344.81124574173</v>
      </c>
      <c r="L343" s="444">
        <f t="shared" ca="1" si="28"/>
        <v>3698099.510223757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3698099.510223757</v>
      </c>
      <c r="J344" s="444">
        <f t="array" ref="J344">IFERROR(INDEX('Retirement Calculator'!K:K,MATCH('Lorri 401b'!N344,'Retirement Calculator'!A:A,0),0),0)</f>
        <v>20171.771259384055</v>
      </c>
      <c r="K344" s="444">
        <f t="shared" ca="1" si="27"/>
        <v>15324.698912351552</v>
      </c>
      <c r="L344" s="444">
        <f t="shared" ca="1" si="28"/>
        <v>3693252.4378767242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3693252.4378767242</v>
      </c>
      <c r="J345" s="444">
        <f t="array" ref="J345">IFERROR(INDEX('Retirement Calculator'!K:K,MATCH('Lorri 401b'!N345,'Retirement Calculator'!A:A,0),0),0)</f>
        <v>20171.771259384055</v>
      </c>
      <c r="K345" s="444">
        <f t="shared" ca="1" si="27"/>
        <v>15304.502777572252</v>
      </c>
      <c r="L345" s="444">
        <f t="shared" ca="1" si="28"/>
        <v>3688385.1693949122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3688385.1693949122</v>
      </c>
      <c r="J346" s="444">
        <f t="array" ref="J346">IFERROR(INDEX('Retirement Calculator'!K:K,MATCH('Lorri 401b'!N346,'Retirement Calculator'!A:A,0),0),0)</f>
        <v>20171.771259384055</v>
      </c>
      <c r="K346" s="444">
        <f t="shared" ca="1" si="27"/>
        <v>15284.222492231367</v>
      </c>
      <c r="L346" s="444">
        <f t="shared" ca="1" si="28"/>
        <v>3683497.6206277595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3683497.6206277595</v>
      </c>
      <c r="J347" s="444">
        <f t="array" ref="J347">IFERROR(INDEX('Retirement Calculator'!K:K,MATCH('Lorri 401b'!N347,'Retirement Calculator'!A:A,0),0),0)</f>
        <v>20171.771259384055</v>
      </c>
      <c r="K347" s="444">
        <f t="shared" ca="1" si="27"/>
        <v>15263.857705701565</v>
      </c>
      <c r="L347" s="444">
        <f t="shared" ca="1" si="28"/>
        <v>3678589.7070740769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3678589.7070740769</v>
      </c>
      <c r="J348" s="444">
        <f t="array" ref="J348">IFERROR(INDEX('Retirement Calculator'!K:K,MATCH('Lorri 401b'!N348,'Retirement Calculator'!A:A,0),0),0)</f>
        <v>20171.771259384055</v>
      </c>
      <c r="K348" s="444">
        <f t="shared" ca="1" si="27"/>
        <v>15243.408065894553</v>
      </c>
      <c r="L348" s="444">
        <f t="shared" ca="1" si="28"/>
        <v>3673661.3438805873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3673661.3438805873</v>
      </c>
      <c r="J349" s="444">
        <f t="array" ref="J349">IFERROR(INDEX('Retirement Calculator'!K:K,MATCH('Lorri 401b'!N349,'Retirement Calculator'!A:A,0),0),0)</f>
        <v>20171.771259384055</v>
      </c>
      <c r="K349" s="444">
        <f t="shared" ca="1" si="27"/>
        <v>15222.873219255011</v>
      </c>
      <c r="L349" s="444">
        <f t="shared" ca="1" si="28"/>
        <v>3668712.4458404579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3668712.4458404579</v>
      </c>
      <c r="J350" s="444">
        <f t="array" ref="J350">IFERROR(INDEX('Retirement Calculator'!K:K,MATCH('Lorri 401b'!N350,'Retirement Calculator'!A:A,0),0),0)</f>
        <v>20171.771259384055</v>
      </c>
      <c r="K350" s="444">
        <f t="shared" ca="1" si="27"/>
        <v>15202.252810754473</v>
      </c>
      <c r="L350" s="444">
        <f t="shared" ca="1" si="28"/>
        <v>3663742.927391828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3663742.927391828</v>
      </c>
      <c r="J351" s="444">
        <f t="array" ref="J351">IFERROR(INDEX('Retirement Calculator'!K:K,MATCH('Lorri 401b'!N351,'Retirement Calculator'!A:A,0),0),0)</f>
        <v>20171.771259384055</v>
      </c>
      <c r="K351" s="444">
        <f t="shared" ca="1" si="27"/>
        <v>15181.546483885182</v>
      </c>
      <c r="L351" s="444">
        <f t="shared" ca="1" si="28"/>
        <v>3658752.7026163288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3658752.7026163288</v>
      </c>
      <c r="J352" s="444">
        <f t="array" ref="J352">IFERROR(INDEX('Retirement Calculator'!K:K,MATCH('Lorri 401b'!N352,'Retirement Calculator'!A:A,0),0),0)</f>
        <v>20171.771259384055</v>
      </c>
      <c r="K352" s="444">
        <f t="shared" ca="1" si="27"/>
        <v>15160.753880653936</v>
      </c>
      <c r="L352" s="444">
        <f t="shared" ca="1" si="28"/>
        <v>3653741.6852375986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3653741.6852375986</v>
      </c>
      <c r="J353" s="444">
        <f t="array" ref="J353">IFERROR(INDEX('Retirement Calculator'!K:K,MATCH('Lorri 401b'!N353,'Retirement Calculator'!A:A,0),0),0)</f>
        <v>20171.771259384055</v>
      </c>
      <c r="K353" s="444">
        <f t="shared" ca="1" si="27"/>
        <v>15139.874641575892</v>
      </c>
      <c r="L353" s="444">
        <f t="shared" ca="1" si="28"/>
        <v>3648709.7886197902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3648709.7886197902</v>
      </c>
      <c r="J354" s="444">
        <f t="array" ref="J354">IFERROR(INDEX('Retirement Calculator'!K:K,MATCH('Lorri 401b'!N354,'Retirement Calculator'!A:A,0),0),0)</f>
        <v>20171.771259384055</v>
      </c>
      <c r="K354" s="444">
        <f t="shared" ca="1" si="27"/>
        <v>15118.908405668357</v>
      </c>
      <c r="L354" s="444">
        <f t="shared" ca="1" si="28"/>
        <v>3643656.9257660746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3643656.9257660746</v>
      </c>
      <c r="J355" s="444">
        <f t="array" ref="J355">IFERROR(INDEX('Retirement Calculator'!K:K,MATCH('Lorri 401b'!N355,'Retirement Calculator'!A:A,0),0),0)</f>
        <v>20171.771259384055</v>
      </c>
      <c r="K355" s="444">
        <f t="shared" ca="1" si="27"/>
        <v>15097.854810444544</v>
      </c>
      <c r="L355" s="444">
        <f t="shared" ca="1" si="28"/>
        <v>3638583.009317135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3638583.009317135</v>
      </c>
      <c r="J356" s="444">
        <f t="array" ref="J356">IFERROR(INDEX('Retirement Calculator'!K:K,MATCH('Lorri 401b'!N356,'Retirement Calculator'!A:A,0),0),0)</f>
        <v>20171.771259384055</v>
      </c>
      <c r="K356" s="444">
        <f t="shared" ca="1" si="27"/>
        <v>15076.713491907292</v>
      </c>
      <c r="L356" s="444">
        <f t="shared" ca="1" si="28"/>
        <v>3633487.9515496581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3633487.9515496581</v>
      </c>
      <c r="J357" s="444">
        <f t="array" ref="J357">IFERROR(INDEX('Retirement Calculator'!K:K,MATCH('Lorri 401b'!N357,'Retirement Calculator'!A:A,0),0),0)</f>
        <v>20171.771259384055</v>
      </c>
      <c r="K357" s="444">
        <f t="shared" ca="1" si="27"/>
        <v>15055.484084542806</v>
      </c>
      <c r="L357" s="444">
        <f t="shared" ca="1" si="28"/>
        <v>3628371.6643748167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3628371.6643748167</v>
      </c>
      <c r="J358" s="444">
        <f t="array" ref="J358">IFERROR(INDEX('Retirement Calculator'!K:K,MATCH('Lorri 401b'!N358,'Retirement Calculator'!A:A,0),0),0)</f>
        <v>20171.771259384055</v>
      </c>
      <c r="K358" s="444">
        <f t="shared" ca="1" si="27"/>
        <v>15034.166221314299</v>
      </c>
      <c r="L358" s="444">
        <f t="shared" ca="1" si="28"/>
        <v>3623234.0593367466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3623234.0593367466</v>
      </c>
      <c r="J359" s="444">
        <f t="array" ref="J359">IFERROR(INDEX('Retirement Calculator'!K:K,MATCH('Lorri 401b'!N359,'Retirement Calculator'!A:A,0),0),0)</f>
        <v>20171.771259384055</v>
      </c>
      <c r="K359" s="444">
        <f t="shared" ca="1" si="27"/>
        <v>15012.759533655677</v>
      </c>
      <c r="L359" s="444">
        <f t="shared" ca="1" si="28"/>
        <v>3618075.0476110182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3618075.0476110182</v>
      </c>
      <c r="J360" s="444">
        <f t="array" ref="J360">IFERROR(INDEX('Retirement Calculator'!K:K,MATCH('Lorri 401b'!N360,'Retirement Calculator'!A:A,0),0),0)</f>
        <v>20171.771259384055</v>
      </c>
      <c r="K360" s="444">
        <f t="shared" ca="1" si="27"/>
        <v>14991.263651465139</v>
      </c>
      <c r="L360" s="444">
        <f t="shared" ca="1" si="28"/>
        <v>3612894.540003099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3612894.540003099</v>
      </c>
      <c r="J361" s="444">
        <f t="array" ref="J361">IFERROR(INDEX('Retirement Calculator'!K:K,MATCH('Lorri 401b'!N361,'Retirement Calculator'!A:A,0),0),0)</f>
        <v>20171.771259384055</v>
      </c>
      <c r="K361" s="444">
        <f t="shared" ca="1" si="27"/>
        <v>14969.678203098811</v>
      </c>
      <c r="L361" s="444">
        <f t="shared" ca="1" si="28"/>
        <v>3607692.4469468137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3607692.4469468137</v>
      </c>
      <c r="J362" s="444">
        <f t="array" ref="J362">IFERROR(INDEX('Retirement Calculator'!K:K,MATCH('Lorri 401b'!N362,'Retirement Calculator'!A:A,0),0),0)</f>
        <v>20171.771259384055</v>
      </c>
      <c r="K362" s="444">
        <f t="shared" ca="1" si="27"/>
        <v>14948.002815364289</v>
      </c>
      <c r="L362" s="444">
        <f t="shared" ca="1" si="28"/>
        <v>3602468.6785027939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3602468.6785027939</v>
      </c>
      <c r="J363" s="444">
        <f t="array" ref="J363">IFERROR(INDEX('Retirement Calculator'!K:K,MATCH('Lorri 401b'!N363,'Retirement Calculator'!A:A,0),0),0)</f>
        <v>20171.771259384055</v>
      </c>
      <c r="K363" s="444">
        <f t="shared" ca="1" si="27"/>
        <v>14926.237113514208</v>
      </c>
      <c r="L363" s="444">
        <f t="shared" ca="1" si="28"/>
        <v>3597223.1443569236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3597223.1443569236</v>
      </c>
      <c r="J364" s="444">
        <f t="array" ref="J364">IFERROR(INDEX('Retirement Calculator'!K:K,MATCH('Lorri 401b'!N364,'Retirement Calculator'!A:A,0),0),0)</f>
        <v>20171.771259384055</v>
      </c>
      <c r="K364" s="444">
        <f t="shared" ca="1" si="27"/>
        <v>14904.380721239748</v>
      </c>
      <c r="L364" s="444">
        <f t="shared" ca="1" si="28"/>
        <v>3591955.7538187793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3591955.7538187793</v>
      </c>
      <c r="J365" s="444">
        <f t="array" ref="J365">IFERROR(INDEX('Retirement Calculator'!K:K,MATCH('Lorri 401b'!N365,'Retirement Calculator'!A:A,0),0),0)</f>
        <v>20171.771259384055</v>
      </c>
      <c r="K365" s="444">
        <f t="shared" ca="1" si="27"/>
        <v>14882.433260664146</v>
      </c>
      <c r="L365" s="444">
        <f t="shared" ca="1" si="28"/>
        <v>3586666.4158200594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3586666.4158200594</v>
      </c>
      <c r="J366" s="444">
        <f t="array" ref="J366">IFERROR(INDEX('Retirement Calculator'!K:K,MATCH('Lorri 401b'!N366,'Retirement Calculator'!A:A,0),0),0)</f>
        <v>20171.771259384055</v>
      </c>
      <c r="K366" s="444">
        <f t="shared" ca="1" si="27"/>
        <v>14860.394352336147</v>
      </c>
      <c r="L366" s="444">
        <f t="shared" ca="1" si="28"/>
        <v>3581355.0389130111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3581355.0389130111</v>
      </c>
      <c r="J367" s="444">
        <f t="array" ref="J367">IFERROR(INDEX('Retirement Calculator'!K:K,MATCH('Lorri 401b'!N367,'Retirement Calculator'!A:A,0),0),0)</f>
        <v>20171.771259384055</v>
      </c>
      <c r="K367" s="444">
        <f t="shared" ca="1" si="27"/>
        <v>14838.263615223443</v>
      </c>
      <c r="L367" s="444">
        <f t="shared" ca="1" si="28"/>
        <v>3576021.5312688504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3576021.5312688504</v>
      </c>
      <c r="J368" s="444">
        <f t="array" ref="J368">IFERROR(INDEX('Retirement Calculator'!K:K,MATCH('Lorri 401b'!N368,'Retirement Calculator'!A:A,0),0),0)</f>
        <v>20171.771259384055</v>
      </c>
      <c r="K368" s="444">
        <f t="shared" ca="1" si="27"/>
        <v>14816.040666706111</v>
      </c>
      <c r="L368" s="444">
        <f t="shared" ca="1" si="28"/>
        <v>3570665.8006761721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3570665.8006761721</v>
      </c>
      <c r="J369" s="444">
        <f t="array" ref="J369">IFERROR(INDEX('Retirement Calculator'!K:K,MATCH('Lorri 401b'!N369,'Retirement Calculator'!A:A,0),0),0)</f>
        <v>20171.771259384055</v>
      </c>
      <c r="K369" s="444">
        <f t="shared" ca="1" si="27"/>
        <v>14793.725122569951</v>
      </c>
      <c r="L369" s="444">
        <f t="shared" ca="1" si="28"/>
        <v>3565287.754539358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3565287.754539358</v>
      </c>
      <c r="J370" s="444">
        <f t="array" ref="J370">IFERROR(INDEX('Retirement Calculator'!K:K,MATCH('Lorri 401b'!N370,'Retirement Calculator'!A:A,0),0),0)</f>
        <v>20171.771259384055</v>
      </c>
      <c r="K370" s="444">
        <f t="shared" ca="1" si="27"/>
        <v>14771.316596999888</v>
      </c>
      <c r="L370" s="444">
        <f t="shared" ca="1" si="28"/>
        <v>3559887.2998769735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3559887.2998769735</v>
      </c>
      <c r="J371" s="444">
        <f t="array" ref="J371">IFERROR(INDEX('Retirement Calculator'!K:K,MATCH('Lorri 401b'!N371,'Retirement Calculator'!A:A,0),0),0)</f>
        <v>20171.771259384055</v>
      </c>
      <c r="K371" s="444">
        <f t="shared" ca="1" si="27"/>
        <v>14748.814702573289</v>
      </c>
      <c r="L371" s="444">
        <f t="shared" ca="1" si="28"/>
        <v>3554464.3433201625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3554464.3433201625</v>
      </c>
      <c r="J372" s="444">
        <f t="array" ref="J372">IFERROR(INDEX('Retirement Calculator'!K:K,MATCH('Lorri 401b'!N372,'Retirement Calculator'!A:A,0),0),0)</f>
        <v>20171.771259384055</v>
      </c>
      <c r="K372" s="444">
        <f t="shared" ca="1" si="27"/>
        <v>14726.219050253243</v>
      </c>
      <c r="L372" s="444">
        <f t="shared" ca="1" si="28"/>
        <v>3549018.7911110315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3549018.7911110315</v>
      </c>
      <c r="J373" s="444">
        <f t="array" ref="J373">IFERROR(INDEX('Retirement Calculator'!K:K,MATCH('Lorri 401b'!N373,'Retirement Calculator'!A:A,0),0),0)</f>
        <v>20171.771259384055</v>
      </c>
      <c r="K373" s="444">
        <f t="shared" ca="1" si="27"/>
        <v>14703.529249381863</v>
      </c>
      <c r="L373" s="444">
        <f t="shared" ca="1" si="28"/>
        <v>3543550.5491010291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3543550.5491010291</v>
      </c>
      <c r="J374" s="444">
        <f t="array" ref="J374">IFERROR(INDEX('Retirement Calculator'!K:K,MATCH('Lorri 401b'!N374,'Retirement Calculator'!A:A,0),0),0)</f>
        <v>20171.771259384055</v>
      </c>
      <c r="K374" s="444">
        <f t="shared" ca="1" si="27"/>
        <v>14680.744907673519</v>
      </c>
      <c r="L374" s="444">
        <f t="shared" ca="1" si="28"/>
        <v>3538059.5227493183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3538059.5227493183</v>
      </c>
      <c r="J375" s="444">
        <f t="array" ref="J375">IFERROR(INDEX('Retirement Calculator'!K:K,MATCH('Lorri 401b'!N375,'Retirement Calculator'!A:A,0),0),0)</f>
        <v>20171.771259384055</v>
      </c>
      <c r="K375" s="444">
        <f t="shared" ca="1" si="27"/>
        <v>14657.865631208057</v>
      </c>
      <c r="L375" s="444">
        <f t="shared" ca="1" si="28"/>
        <v>3532545.6171211423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3532545.6171211423</v>
      </c>
      <c r="J376" s="444">
        <f t="array" ref="J376">IFERROR(INDEX('Retirement Calculator'!K:K,MATCH('Lorri 401b'!N376,'Retirement Calculator'!A:A,0),0),0)</f>
        <v>20171.771259384055</v>
      </c>
      <c r="K376" s="444">
        <f t="shared" ca="1" si="27"/>
        <v>14634.891024423992</v>
      </c>
      <c r="L376" s="444">
        <f t="shared" ca="1" si="28"/>
        <v>3527008.7368861819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3527008.7368861819</v>
      </c>
      <c r="J377" s="444">
        <f t="array" ref="J377">IFERROR(INDEX('Retirement Calculator'!K:K,MATCH('Lorri 401b'!N377,'Retirement Calculator'!A:A,0),0),0)</f>
        <v>20171.771259384055</v>
      </c>
      <c r="K377" s="444">
        <f t="shared" ca="1" si="27"/>
        <v>14611.820690111657</v>
      </c>
      <c r="L377" s="444">
        <f t="shared" ca="1" si="28"/>
        <v>3521448.7863169094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3521448.7863169094</v>
      </c>
      <c r="J378" s="444">
        <f t="array" ref="J378">IFERROR(INDEX('Retirement Calculator'!K:K,MATCH('Lorri 401b'!N378,'Retirement Calculator'!A:A,0),0),0)</f>
        <v>20171.771259384055</v>
      </c>
      <c r="K378" s="444">
        <f t="shared" ca="1" si="27"/>
        <v>14588.654229406357</v>
      </c>
      <c r="L378" s="444">
        <f t="shared" ca="1" si="28"/>
        <v>3515865.6692869314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3515865.6692869314</v>
      </c>
      <c r="J379" s="444">
        <f t="array" ref="J379">IFERROR(INDEX('Retirement Calculator'!K:K,MATCH('Lorri 401b'!N379,'Retirement Calculator'!A:A,0),0),0)</f>
        <v>20171.771259384055</v>
      </c>
      <c r="K379" s="444">
        <f t="shared" ca="1" si="27"/>
        <v>14565.391241781444</v>
      </c>
      <c r="L379" s="444">
        <f t="shared" ca="1" si="28"/>
        <v>3510259.2892693286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3510259.2892693286</v>
      </c>
      <c r="J380" s="444">
        <f t="array" ref="J380">IFERROR(INDEX('Retirement Calculator'!K:K,MATCH('Lorri 401b'!N380,'Retirement Calculator'!A:A,0),0),0)</f>
        <v>20171.771259384055</v>
      </c>
      <c r="K380" s="444">
        <f t="shared" ca="1" si="27"/>
        <v>14542.031325041435</v>
      </c>
      <c r="L380" s="444">
        <f t="shared" ca="1" si="28"/>
        <v>3504629.5493349857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3504629.5493349857</v>
      </c>
      <c r="J381" s="444">
        <f t="array" ref="J381">IFERROR(INDEX('Retirement Calculator'!K:K,MATCH('Lorri 401b'!N381,'Retirement Calculator'!A:A,0),0),0)</f>
        <v>20171.771259384055</v>
      </c>
      <c r="K381" s="444">
        <f t="shared" ca="1" si="27"/>
        <v>14518.574075315006</v>
      </c>
      <c r="L381" s="444">
        <f t="shared" ca="1" si="28"/>
        <v>3498976.3521509166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3498976.3521509166</v>
      </c>
      <c r="J382" s="444">
        <f t="array" ref="J382">IFERROR(INDEX('Retirement Calculator'!K:K,MATCH('Lorri 401b'!N382,'Retirement Calculator'!A:A,0),0),0)</f>
        <v>20171.771259384055</v>
      </c>
      <c r="K382" s="444">
        <f t="shared" ca="1" si="27"/>
        <v>14495.019087048051</v>
      </c>
      <c r="L382" s="444">
        <f t="shared" ca="1" si="28"/>
        <v>3493299.5999785806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3493299.5999785806</v>
      </c>
      <c r="J383" s="444">
        <f t="array" ref="J383">IFERROR(INDEX('Retirement Calculator'!K:K,MATCH('Lorri 401b'!N383,'Retirement Calculator'!A:A,0),0),0)</f>
        <v>20171.771259384055</v>
      </c>
      <c r="K383" s="444">
        <f t="shared" ca="1" si="27"/>
        <v>14471.365952996652</v>
      </c>
      <c r="L383" s="444">
        <f t="shared" ca="1" si="28"/>
        <v>3487599.1946721929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3487599.1946721929</v>
      </c>
      <c r="J384" s="444">
        <f t="array" ref="J384">IFERROR(INDEX('Retirement Calculator'!K:K,MATCH('Lorri 401b'!N384,'Retirement Calculator'!A:A,0),0),0)</f>
        <v>20171.771259384055</v>
      </c>
      <c r="K384" s="444">
        <f t="shared" ca="1" si="27"/>
        <v>14447.614264220036</v>
      </c>
      <c r="L384" s="444">
        <f t="shared" ca="1" si="28"/>
        <v>3481875.0376770287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3481875.0376770287</v>
      </c>
      <c r="J385" s="444">
        <f t="array" ref="J385">IFERROR(INDEX('Retirement Calculator'!K:K,MATCH('Lorri 401b'!N385,'Retirement Calculator'!A:A,0),0),0)</f>
        <v>20171.771259384055</v>
      </c>
      <c r="K385" s="444">
        <f t="shared" ca="1" si="27"/>
        <v>14423.763610073516</v>
      </c>
      <c r="L385" s="444">
        <f t="shared" ca="1" si="28"/>
        <v>3476127.0300277178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3476127.0300277178</v>
      </c>
      <c r="J386" s="444">
        <f t="array" ref="J386">IFERROR(INDEX('Retirement Calculator'!K:K,MATCH('Lorri 401b'!N386,'Retirement Calculator'!A:A,0),0),0)</f>
        <v>20171.771259384055</v>
      </c>
      <c r="K386" s="444">
        <f t="shared" ca="1" si="27"/>
        <v>14399.813578201392</v>
      </c>
      <c r="L386" s="444">
        <f t="shared" ca="1" si="28"/>
        <v>3470355.072346535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3470355.072346535</v>
      </c>
      <c r="J387" s="444">
        <f t="array" ref="J387">IFERROR(INDEX('Retirement Calculator'!K:K,MATCH('Lorri 401b'!N387,'Retirement Calculator'!A:A,0),0),0)</f>
        <v>20171.771259384055</v>
      </c>
      <c r="K387" s="444">
        <f t="shared" ca="1" si="27"/>
        <v>14375.763754529795</v>
      </c>
      <c r="L387" s="444">
        <f t="shared" ca="1" si="28"/>
        <v>3464559.0648416807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3464559.0648416807</v>
      </c>
      <c r="J388" s="444">
        <f t="array" ref="J388">IFERROR(INDEX('Retirement Calculator'!K:K,MATCH('Lorri 401b'!N388,'Retirement Calculator'!A:A,0),0),0)</f>
        <v>20171.771259384055</v>
      </c>
      <c r="K388" s="444">
        <f t="shared" ca="1" si="27"/>
        <v>14351.613723259568</v>
      </c>
      <c r="L388" s="444">
        <f t="shared" ca="1" si="28"/>
        <v>3458738.9073055559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3458738.9073055559</v>
      </c>
      <c r="J389" s="444">
        <f t="array" ref="J389">IFERROR(INDEX('Retirement Calculator'!K:K,MATCH('Lorri 401b'!N389,'Retirement Calculator'!A:A,0),0),0)</f>
        <v>20171.771259384055</v>
      </c>
      <c r="K389" s="444">
        <f t="shared" ca="1" si="27"/>
        <v>14327.363066859049</v>
      </c>
      <c r="L389" s="444">
        <f t="shared" ca="1" si="28"/>
        <v>3452894.4991130307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3452894.4991130307</v>
      </c>
      <c r="J390" s="444">
        <f t="array" ref="J390">IFERROR(INDEX('Retirement Calculator'!K:K,MATCH('Lorri 401b'!N390,'Retirement Calculator'!A:A,0),0),0)</f>
        <v>20171.771259384055</v>
      </c>
      <c r="K390" s="444">
        <f t="shared" ca="1" si="27"/>
        <v>14303.01136605686</v>
      </c>
      <c r="L390" s="444">
        <f t="shared" ca="1" si="28"/>
        <v>3447025.7392197032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3447025.7392197032</v>
      </c>
      <c r="J391" s="444">
        <f t="array" ref="J391">IFERROR(INDEX('Retirement Calculator'!K:K,MATCH('Lorri 401b'!N391,'Retirement Calculator'!A:A,0),0),0)</f>
        <v>20171.771259384055</v>
      </c>
      <c r="K391" s="444">
        <f t="shared" ca="1" si="27"/>
        <v>14278.558199834664</v>
      </c>
      <c r="L391" s="444">
        <f t="shared" ca="1" si="28"/>
        <v>3441132.5261601536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3441132.5261601536</v>
      </c>
      <c r="J392" s="444">
        <f t="array" ref="J392">IFERROR(INDEX('Retirement Calculator'!K:K,MATCH('Lorri 401b'!N392,'Retirement Calculator'!A:A,0),0),0)</f>
        <v>20171.771259384055</v>
      </c>
      <c r="K392" s="444">
        <f t="shared" ca="1" si="27"/>
        <v>14254.003145419874</v>
      </c>
      <c r="L392" s="444">
        <f t="shared" ca="1" si="28"/>
        <v>3435214.7580461893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3435214.7580461893</v>
      </c>
      <c r="J393" s="444">
        <f t="array" ref="J393">IFERROR(INDEX('Retirement Calculator'!K:K,MATCH('Lorri 401b'!N393,'Retirement Calculator'!A:A,0),0),0)</f>
        <v>20171.771259384055</v>
      </c>
      <c r="K393" s="444">
        <f t="shared" ca="1" si="27"/>
        <v>14229.345778278353</v>
      </c>
      <c r="L393" s="444">
        <f t="shared" ca="1" si="28"/>
        <v>3429272.3325650836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3429272.3325650836</v>
      </c>
      <c r="J394" s="444">
        <f t="array" ref="J394">IFERROR(INDEX('Retirement Calculator'!K:K,MATCH('Lorri 401b'!N394,'Retirement Calculator'!A:A,0),0),0)</f>
        <v>20171.771259384055</v>
      </c>
      <c r="K394" s="444">
        <f t="shared" ca="1" si="27"/>
        <v>14204.585672107083</v>
      </c>
      <c r="L394" s="444">
        <f t="shared" ca="1" si="28"/>
        <v>3423305.1469778065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3423305.1469778065</v>
      </c>
      <c r="J395" s="444">
        <f t="array" ref="J395">IFERROR(INDEX('Retirement Calculator'!K:K,MATCH('Lorri 401b'!N395,'Retirement Calculator'!A:A,0),0),0)</f>
        <v>20171.771259384055</v>
      </c>
      <c r="K395" s="444">
        <f t="shared" ca="1" si="27"/>
        <v>14179.72239882676</v>
      </c>
      <c r="L395" s="444">
        <f t="shared" ca="1" si="28"/>
        <v>3417313.0981172491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3417313.0981172491</v>
      </c>
      <c r="J396" s="444">
        <f t="array" ref="J396">IFERROR(INDEX('Retirement Calculator'!K:K,MATCH('Lorri 401b'!N396,'Retirement Calculator'!A:A,0),0),0)</f>
        <v>20171.771259384055</v>
      </c>
      <c r="K396" s="444">
        <f t="shared" ca="1" si="27"/>
        <v>14154.755528574438</v>
      </c>
      <c r="L396" s="444">
        <f t="shared" ca="1" si="28"/>
        <v>3411296.0823864392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3411296.0823864392</v>
      </c>
      <c r="J397" s="444">
        <f t="array" ref="J397">IFERROR(INDEX('Retirement Calculator'!K:K,MATCH('Lorri 401b'!N397,'Retirement Calculator'!A:A,0),0),0)</f>
        <v>20171.771259384055</v>
      </c>
      <c r="K397" s="444">
        <f t="shared" ca="1" si="27"/>
        <v>14129.684629696065</v>
      </c>
      <c r="L397" s="444">
        <f t="shared" ca="1" si="28"/>
        <v>3405253.9957567509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3405253.9957567509</v>
      </c>
      <c r="J398" s="444">
        <f t="array" ref="J398">IFERROR(INDEX('Retirement Calculator'!K:K,MATCH('Lorri 401b'!N398,'Retirement Calculator'!A:A,0),0),0)</f>
        <v>20171.771259384055</v>
      </c>
      <c r="K398" s="444">
        <f t="shared" ca="1" si="27"/>
        <v>14104.509268739028</v>
      </c>
      <c r="L398" s="444">
        <f t="shared" ca="1" si="28"/>
        <v>3399186.733766106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3399186.733766106</v>
      </c>
      <c r="J399" s="444">
        <f t="array" ref="J399">IFERROR(INDEX('Retirement Calculator'!K:K,MATCH('Lorri 401b'!N399,'Retirement Calculator'!A:A,0),0),0)</f>
        <v>20171.771259384055</v>
      </c>
      <c r="K399" s="444">
        <f t="shared" ca="1" si="27"/>
        <v>14079.229010444673</v>
      </c>
      <c r="L399" s="444">
        <f t="shared" ca="1" si="28"/>
        <v>3393094.1915171663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3393094.1915171663</v>
      </c>
      <c r="J400" s="444">
        <f t="array" ref="J400">IFERROR(INDEX('Retirement Calculator'!K:K,MATCH('Lorri 401b'!N400,'Retirement Calculator'!A:A,0),0),0)</f>
        <v>20171.771259384055</v>
      </c>
      <c r="K400" s="444">
        <f t="shared" ca="1" si="27"/>
        <v>14053.843417740756</v>
      </c>
      <c r="L400" s="444">
        <f t="shared" ca="1" si="28"/>
        <v>3386976.263675523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3386976.263675523</v>
      </c>
      <c r="J401" s="444">
        <f t="array" ref="J401">IFERROR(INDEX('Retirement Calculator'!K:K,MATCH('Lorri 401b'!N401,'Retirement Calculator'!A:A,0),0),0)</f>
        <v>20171.771259384055</v>
      </c>
      <c r="K401" s="444">
        <f t="shared" ca="1" si="27"/>
        <v>14028.352051733911</v>
      </c>
      <c r="L401" s="444">
        <f t="shared" ca="1" si="28"/>
        <v>3380832.8444678728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3380832.8444678728</v>
      </c>
      <c r="J402" s="444">
        <f t="array" ref="J402">IFERROR(INDEX('Retirement Calculator'!K:K,MATCH('Lorri 401b'!N402,'Retirement Calculator'!A:A,0),0),0)</f>
        <v>20171.771259384055</v>
      </c>
      <c r="K402" s="444">
        <f t="shared" ca="1" si="27"/>
        <v>14002.754471702036</v>
      </c>
      <c r="L402" s="444">
        <f t="shared" ca="1" si="28"/>
        <v>3374663.8276801906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3374663.8276801906</v>
      </c>
      <c r="J403" s="444">
        <f t="array" ref="J403">IFERROR(INDEX('Retirement Calculator'!K:K,MATCH('Lorri 401b'!N403,'Retirement Calculator'!A:A,0),0),0)</f>
        <v>20171.771259384055</v>
      </c>
      <c r="K403" s="444">
        <f t="shared" ca="1" si="27"/>
        <v>13977.05023508669</v>
      </c>
      <c r="L403" s="444">
        <f t="shared" ca="1" si="28"/>
        <v>3368469.1066558929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3368469.1066558929</v>
      </c>
      <c r="J404" s="444">
        <f t="array" ref="J404">IFERROR(INDEX('Retirement Calculator'!K:K,MATCH('Lorri 401b'!N404,'Retirement Calculator'!A:A,0),0),0)</f>
        <v>20171.771259384055</v>
      </c>
      <c r="K404" s="444">
        <f t="shared" ca="1" si="27"/>
        <v>13951.238897485453</v>
      </c>
      <c r="L404" s="444">
        <f t="shared" ca="1" si="28"/>
        <v>3362248.5742939943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3362248.5742939943</v>
      </c>
      <c r="J405" s="444">
        <f t="array" ref="J405">IFERROR(INDEX('Retirement Calculator'!K:K,MATCH('Lorri 401b'!N405,'Retirement Calculator'!A:A,0),0),0)</f>
        <v>20171.771259384055</v>
      </c>
      <c r="K405" s="444">
        <f t="shared" ca="1" si="27"/>
        <v>13925.320012644206</v>
      </c>
      <c r="L405" s="444">
        <f t="shared" ca="1" si="28"/>
        <v>3356002.1230472545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3356002.1230472545</v>
      </c>
      <c r="J406" s="444">
        <f t="array" ref="J406">IFERROR(INDEX('Retirement Calculator'!K:K,MATCH('Lorri 401b'!N406,'Retirement Calculator'!A:A,0),0),0)</f>
        <v>20171.771259384055</v>
      </c>
      <c r="K406" s="444">
        <f t="shared" ca="1" si="27"/>
        <v>13899.293132449462</v>
      </c>
      <c r="L406" s="444">
        <f t="shared" ca="1" si="28"/>
        <v>3349729.6449203198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3349729.6449203198</v>
      </c>
      <c r="J407" s="444">
        <f t="array" ref="J407">IFERROR(INDEX('Retirement Calculator'!K:K,MATCH('Lorri 401b'!N407,'Retirement Calculator'!A:A,0),0),0)</f>
        <v>20171.771259384055</v>
      </c>
      <c r="K407" s="444">
        <f t="shared" ca="1" si="27"/>
        <v>13873.157806920564</v>
      </c>
      <c r="L407" s="444">
        <f t="shared" ca="1" si="28"/>
        <v>3343431.0314678559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3343431.0314678559</v>
      </c>
      <c r="J408" s="444">
        <f t="array" ref="J408">IFERROR(INDEX('Retirement Calculator'!K:K,MATCH('Lorri 401b'!N408,'Retirement Calculator'!A:A,0),0),0)</f>
        <v>20171.771259384055</v>
      </c>
      <c r="K408" s="444">
        <f t="shared" ca="1" si="27"/>
        <v>13846.913584201966</v>
      </c>
      <c r="L408" s="444">
        <f t="shared" ca="1" si="28"/>
        <v>3337106.1737926737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3337106.1737926737</v>
      </c>
      <c r="J409" s="444">
        <f t="array" ref="J409">IFERROR(INDEX('Retirement Calculator'!K:K,MATCH('Lorri 401b'!N409,'Retirement Calculator'!A:A,0),0),0)</f>
        <v>20171.771259384055</v>
      </c>
      <c r="K409" s="444">
        <f t="shared" ca="1" si="27"/>
        <v>13820.560010555373</v>
      </c>
      <c r="L409" s="444">
        <f t="shared" ca="1" si="28"/>
        <v>3330754.9625438447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3330754.9625438447</v>
      </c>
      <c r="J410" s="444">
        <f t="array" ref="J410">IFERROR(INDEX('Retirement Calculator'!K:K,MATCH('Lorri 401b'!N410,'Retirement Calculator'!A:A,0),0),0)</f>
        <v>20171.771259384055</v>
      </c>
      <c r="K410" s="444">
        <f t="shared" ca="1" si="27"/>
        <v>13794.096630351918</v>
      </c>
      <c r="L410" s="444">
        <f t="shared" ca="1" si="28"/>
        <v>3324377.2879148126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3324377.2879148126</v>
      </c>
      <c r="J411" s="444">
        <f t="array" ref="J411">IFERROR(INDEX('Retirement Calculator'!K:K,MATCH('Lorri 401b'!N411,'Retirement Calculator'!A:A,0),0),0)</f>
        <v>20171.771259384055</v>
      </c>
      <c r="K411" s="444">
        <f t="shared" ca="1" si="27"/>
        <v>13767.522986064285</v>
      </c>
      <c r="L411" s="444">
        <f t="shared" ca="1" si="28"/>
        <v>3317973.0396414925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3317973.0396414925</v>
      </c>
      <c r="J412" s="444">
        <f t="array" ref="J412">IFERROR(INDEX('Retirement Calculator'!K:K,MATCH('Lorri 401b'!N412,'Retirement Calculator'!A:A,0),0),0)</f>
        <v>20171.771259384055</v>
      </c>
      <c r="K412" s="444">
        <f t="shared" ca="1" si="27"/>
        <v>13740.838618258784</v>
      </c>
      <c r="L412" s="444">
        <f t="shared" ca="1" si="28"/>
        <v>3311542.1070003673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3311542.1070003673</v>
      </c>
      <c r="J413" s="444">
        <f t="array" ref="J413">IFERROR(INDEX('Retirement Calculator'!K:K,MATCH('Lorri 401b'!N413,'Retirement Calculator'!A:A,0),0),0)</f>
        <v>20171.771259384055</v>
      </c>
      <c r="K413" s="444">
        <f t="shared" ca="1" si="27"/>
        <v>13714.043065587428</v>
      </c>
      <c r="L413" s="444">
        <f t="shared" ca="1" si="28"/>
        <v>3305084.3788065705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3305084.3788065705</v>
      </c>
      <c r="J414" s="444">
        <f t="array" ref="J414">IFERROR(INDEX('Retirement Calculator'!K:K,MATCH('Lorri 401b'!N414,'Retirement Calculator'!A:A,0),0),0)</f>
        <v>20171.771259384055</v>
      </c>
      <c r="K414" s="444">
        <f t="shared" ca="1" si="27"/>
        <v>13687.135864779944</v>
      </c>
      <c r="L414" s="444">
        <f t="shared" ca="1" si="28"/>
        <v>3298599.7434119661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3298599.7434119661</v>
      </c>
      <c r="J415" s="444">
        <f t="array" ref="J415">IFERROR(INDEX('Retirement Calculator'!K:K,MATCH('Lorri 401b'!N415,'Retirement Calculator'!A:A,0),0),0)</f>
        <v>20171.771259384055</v>
      </c>
      <c r="K415" s="444">
        <f t="shared" ca="1" si="27"/>
        <v>13660.116550635757</v>
      </c>
      <c r="L415" s="444">
        <f t="shared" ca="1" si="28"/>
        <v>3292088.0887032175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3292088.0887032175</v>
      </c>
      <c r="J416" s="444">
        <f t="array" ref="J416">IFERROR(INDEX('Retirement Calculator'!K:K,MATCH('Lorri 401b'!N416,'Retirement Calculator'!A:A,0),0),0)</f>
        <v>20171.771259384055</v>
      </c>
      <c r="K416" s="444">
        <f t="shared" ca="1" si="27"/>
        <v>13632.984656015971</v>
      </c>
      <c r="L416" s="444">
        <f t="shared" ca="1" si="28"/>
        <v>3285549.3020998491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3285549.3020998491</v>
      </c>
      <c r="J417" s="444">
        <f t="array" ref="J417">IFERROR(INDEX('Retirement Calculator'!K:K,MATCH('Lorri 401b'!N417,'Retirement Calculator'!A:A,0),0),0)</f>
        <v>20171.771259384055</v>
      </c>
      <c r="K417" s="444">
        <f t="shared" ca="1" si="27"/>
        <v>13605.739711835269</v>
      </c>
      <c r="L417" s="444">
        <f t="shared" ca="1" si="28"/>
        <v>3278983.2705522999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3278983.2705522999</v>
      </c>
      <c r="J418" s="444">
        <f t="array" ref="J418">IFERROR(INDEX('Retirement Calculator'!K:K,MATCH('Lorri 401b'!N418,'Retirement Calculator'!A:A,0),0),0)</f>
        <v>20171.771259384055</v>
      </c>
      <c r="K418" s="444">
        <f t="shared" ca="1" si="27"/>
        <v>13578.381247053816</v>
      </c>
      <c r="L418" s="444">
        <f t="shared" ca="1" si="28"/>
        <v>3272389.8805399695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3272389.8805399695</v>
      </c>
      <c r="J419" s="444">
        <f t="array" ref="J419">IFERROR(INDEX('Retirement Calculator'!K:K,MATCH('Lorri 401b'!N419,'Retirement Calculator'!A:A,0),0),0)</f>
        <v>20171.771259384055</v>
      </c>
      <c r="K419" s="444">
        <f t="shared" ca="1" si="27"/>
        <v>13550.908788669105</v>
      </c>
      <c r="L419" s="444">
        <f t="shared" ca="1" si="28"/>
        <v>3265769.0180692542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3265769.0180692542</v>
      </c>
      <c r="J420" s="444">
        <f t="array" ref="J420">IFERROR(INDEX('Retirement Calculator'!K:K,MATCH('Lorri 401b'!N420,'Retirement Calculator'!A:A,0),0),0)</f>
        <v>20171.771259384055</v>
      </c>
      <c r="K420" s="444">
        <f t="shared" ca="1" si="27"/>
        <v>13523.321861707791</v>
      </c>
      <c r="L420" s="444">
        <f t="shared" ca="1" si="28"/>
        <v>3259120.5686715776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3259120.5686715776</v>
      </c>
      <c r="J421" s="444">
        <f t="array" ref="J421">IFERROR(INDEX('Retirement Calculator'!K:K,MATCH('Lorri 401b'!N421,'Retirement Calculator'!A:A,0),0),0)</f>
        <v>20171.771259384055</v>
      </c>
      <c r="K421" s="444">
        <f t="shared" ca="1" si="27"/>
        <v>13495.619989217472</v>
      </c>
      <c r="L421" s="444">
        <f t="shared" ca="1" si="28"/>
        <v>3252444.4174014106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3252444.4174014106</v>
      </c>
      <c r="J422" s="444">
        <f t="array" ref="J422">IFERROR(INDEX('Retirement Calculator'!K:K,MATCH('Lorri 401b'!N422,'Retirement Calculator'!A:A,0),0),0)</f>
        <v>20171.771259384055</v>
      </c>
      <c r="K422" s="444">
        <f t="shared" ca="1" si="27"/>
        <v>13467.802692258443</v>
      </c>
      <c r="L422" s="444">
        <f t="shared" ca="1" si="28"/>
        <v>3245740.4488342847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3245740.4488342847</v>
      </c>
      <c r="J423" s="444">
        <f t="array" ref="J423">IFERROR(INDEX('Retirement Calculator'!K:K,MATCH('Lorri 401b'!N423,'Retirement Calculator'!A:A,0),0),0)</f>
        <v>20171.771259384055</v>
      </c>
      <c r="K423" s="444">
        <f t="shared" ca="1" si="27"/>
        <v>13439.869489895418</v>
      </c>
      <c r="L423" s="444">
        <f t="shared" ca="1" si="28"/>
        <v>3239008.5470647961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3239008.5470647961</v>
      </c>
      <c r="J424" s="444">
        <f t="array" ref="J424">IFERROR(INDEX('Retirement Calculator'!K:K,MATCH('Lorri 401b'!N424,'Retirement Calculator'!A:A,0),0),0)</f>
        <v>20171.771259384055</v>
      </c>
      <c r="K424" s="444">
        <f t="shared" ca="1" si="27"/>
        <v>13411.819899189215</v>
      </c>
      <c r="L424" s="444">
        <f t="shared" ca="1" si="28"/>
        <v>3232248.5957046011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3232248.5957046011</v>
      </c>
      <c r="J425" s="444">
        <f t="array" ref="J425">IFERROR(INDEX('Retirement Calculator'!K:K,MATCH('Lorri 401b'!N425,'Retirement Calculator'!A:A,0),0),0)</f>
        <v>20171.771259384055</v>
      </c>
      <c r="K425" s="444">
        <f t="shared" ca="1" si="27"/>
        <v>13383.653435188404</v>
      </c>
      <c r="L425" s="444">
        <f t="shared" ca="1" si="28"/>
        <v>3225460.4778804053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3225460.4778804053</v>
      </c>
      <c r="J426" s="444">
        <f t="array" ref="J426">IFERROR(INDEX('Retirement Calculator'!K:K,MATCH('Lorri 401b'!N426,'Retirement Calculator'!A:A,0),0),0)</f>
        <v>20171.771259384055</v>
      </c>
      <c r="K426" s="444">
        <f t="shared" ca="1" si="27"/>
        <v>13355.369610920921</v>
      </c>
      <c r="L426" s="444">
        <f t="shared" ca="1" si="28"/>
        <v>3218644.076231942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3218644.076231942</v>
      </c>
      <c r="J427" s="444">
        <f t="array" ref="J427">IFERROR(INDEX('Retirement Calculator'!K:K,MATCH('Lorri 401b'!N427,'Retirement Calculator'!A:A,0),0),0)</f>
        <v>20171.771259384055</v>
      </c>
      <c r="K427" s="444">
        <f t="shared" ca="1" si="27"/>
        <v>13326.967937385658</v>
      </c>
      <c r="L427" s="444">
        <f t="shared" ca="1" si="28"/>
        <v>3211799.2729099435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3211799.2729099435</v>
      </c>
      <c r="J428" s="444">
        <f t="array" ref="J428">IFERROR(INDEX('Retirement Calculator'!K:K,MATCH('Lorri 401b'!N428,'Retirement Calculator'!A:A,0),0),0)</f>
        <v>20171.771259384055</v>
      </c>
      <c r="K428" s="444">
        <f t="shared" ca="1" si="27"/>
        <v>13298.447923543996</v>
      </c>
      <c r="L428" s="444">
        <f t="shared" ca="1" si="28"/>
        <v>3204925.9495741031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3204925.9495741031</v>
      </c>
      <c r="J429" s="444">
        <f t="array" ref="J429">IFERROR(INDEX('Retirement Calculator'!K:K,MATCH('Lorri 401b'!N429,'Retirement Calculator'!A:A,0),0),0)</f>
        <v>20171.771259384055</v>
      </c>
      <c r="K429" s="444">
        <f t="shared" ca="1" si="27"/>
        <v>13269.809076311329</v>
      </c>
      <c r="L429" s="444">
        <f t="shared" ca="1" si="28"/>
        <v>3198023.9873910304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3198023.9873910304</v>
      </c>
      <c r="J430" s="444">
        <f t="array" ref="J430">IFERROR(INDEX('Retirement Calculator'!K:K,MATCH('Lorri 401b'!N430,'Retirement Calculator'!A:A,0),0),0)</f>
        <v>20171.771259384055</v>
      </c>
      <c r="K430" s="444">
        <f t="shared" ca="1" si="27"/>
        <v>13241.050900548526</v>
      </c>
      <c r="L430" s="444">
        <f t="shared" ca="1" si="28"/>
        <v>3191093.2670321949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3191093.2670321949</v>
      </c>
      <c r="J431" s="444">
        <f t="array" ref="J431">IFERROR(INDEX('Retirement Calculator'!K:K,MATCH('Lorri 401b'!N431,'Retirement Calculator'!A:A,0),0),0)</f>
        <v>20171.771259384055</v>
      </c>
      <c r="K431" s="444">
        <f t="shared" ca="1" si="27"/>
        <v>13212.172899053377</v>
      </c>
      <c r="L431" s="444">
        <f t="shared" ca="1" si="28"/>
        <v>3184133.6686718641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3184133.6686718641</v>
      </c>
      <c r="J432" s="444">
        <f t="array" ref="J432">IFERROR(INDEX('Retirement Calculator'!K:K,MATCH('Lorri 401b'!N432,'Retirement Calculator'!A:A,0),0),0)</f>
        <v>20171.771259384055</v>
      </c>
      <c r="K432" s="444">
        <f t="shared" ca="1" si="27"/>
        <v>13183.174572552</v>
      </c>
      <c r="L432" s="444">
        <f t="shared" ca="1" si="28"/>
        <v>3177145.0719850319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3177145.0719850319</v>
      </c>
      <c r="J433" s="444">
        <f t="array" ref="J433">IFERROR(INDEX('Retirement Calculator'!K:K,MATCH('Lorri 401b'!N433,'Retirement Calculator'!A:A,0),0),0)</f>
        <v>20171.771259384055</v>
      </c>
      <c r="K433" s="444">
        <f t="shared" ca="1" si="27"/>
        <v>13154.055419690199</v>
      </c>
      <c r="L433" s="444">
        <f t="shared" ca="1" si="28"/>
        <v>3170127.3561453377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3170127.3561453377</v>
      </c>
      <c r="J434" s="444">
        <f t="array" ref="J434">IFERROR(INDEX('Retirement Calculator'!K:K,MATCH('Lorri 401b'!N434,'Retirement Calculator'!A:A,0),0),0)</f>
        <v>20171.771259384055</v>
      </c>
      <c r="K434" s="444">
        <f t="shared" ca="1" si="27"/>
        <v>13124.814937024807</v>
      </c>
      <c r="L434" s="444">
        <f t="shared" ca="1" si="28"/>
        <v>3163080.3998229783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3163080.3998229783</v>
      </c>
      <c r="J435" s="444">
        <f t="array" ref="J435">IFERROR(INDEX('Retirement Calculator'!K:K,MATCH('Lorri 401b'!N435,'Retirement Calculator'!A:A,0),0),0)</f>
        <v>20171.771259384055</v>
      </c>
      <c r="K435" s="444">
        <f t="shared" ca="1" si="27"/>
        <v>13095.452619014975</v>
      </c>
      <c r="L435" s="444">
        <f t="shared" ca="1" si="28"/>
        <v>3156004.0811826088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3156004.0811826088</v>
      </c>
      <c r="J436" s="444">
        <f t="array" ref="J436">IFERROR(INDEX('Retirement Calculator'!K:K,MATCH('Lorri 401b'!N436,'Retirement Calculator'!A:A,0),0),0)</f>
        <v>20171.771259384055</v>
      </c>
      <c r="K436" s="444">
        <f t="shared" ca="1" si="27"/>
        <v>13065.967958013436</v>
      </c>
      <c r="L436" s="444">
        <f t="shared" ca="1" si="28"/>
        <v>3148898.2778812381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3148898.2778812381</v>
      </c>
      <c r="J437" s="444">
        <f t="array" ref="J437">IFERROR(INDEX('Retirement Calculator'!K:K,MATCH('Lorri 401b'!N437,'Retirement Calculator'!A:A,0),0),0)</f>
        <v>20171.771259384055</v>
      </c>
      <c r="K437" s="444">
        <f t="shared" ca="1" si="27"/>
        <v>13036.360444257725</v>
      </c>
      <c r="L437" s="444">
        <f t="shared" ca="1" si="28"/>
        <v>3141762.8670661114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3141762.8670661114</v>
      </c>
      <c r="J438" s="444">
        <f t="array" ref="J438">IFERROR(INDEX('Retirement Calculator'!K:K,MATCH('Lorri 401b'!N438,'Retirement Calculator'!A:A,0),0),0)</f>
        <v>20171.771259384055</v>
      </c>
      <c r="K438" s="444">
        <f t="shared" ca="1" si="27"/>
        <v>13006.629565861364</v>
      </c>
      <c r="L438" s="444">
        <f t="shared" ca="1" si="28"/>
        <v>3134597.7253725887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3134597.7253725887</v>
      </c>
      <c r="J439" s="444">
        <f t="array" ref="J439">IFERROR(INDEX('Retirement Calculator'!K:K,MATCH('Lorri 401b'!N439,'Retirement Calculator'!A:A,0),0),0)</f>
        <v>20171.771259384055</v>
      </c>
      <c r="K439" s="444">
        <f t="shared" ca="1" si="27"/>
        <v>12976.774808805019</v>
      </c>
      <c r="L439" s="444">
        <f t="shared" ca="1" si="28"/>
        <v>3127402.7289220095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3127402.7289220095</v>
      </c>
      <c r="J440" s="444">
        <f t="array" ref="J440">IFERROR(INDEX('Retirement Calculator'!K:K,MATCH('Lorri 401b'!N440,'Retirement Calculator'!A:A,0),0),0)</f>
        <v>20171.771259384055</v>
      </c>
      <c r="K440" s="444">
        <f t="shared" ca="1" si="27"/>
        <v>12946.795656927605</v>
      </c>
      <c r="L440" s="444">
        <f t="shared" ca="1" si="28"/>
        <v>3120177.7533195526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3120177.7533195526</v>
      </c>
      <c r="J441" s="444">
        <f t="array" ref="J441">IFERROR(INDEX('Retirement Calculator'!K:K,MATCH('Lorri 401b'!N441,'Retirement Calculator'!A:A,0),0),0)</f>
        <v>20171.771259384055</v>
      </c>
      <c r="K441" s="444">
        <f t="shared" ca="1" si="27"/>
        <v>12916.691591917368</v>
      </c>
      <c r="L441" s="444">
        <f t="shared" ca="1" si="28"/>
        <v>3112922.6736520859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3112922.6736520859</v>
      </c>
      <c r="J442" s="444">
        <f t="array" ref="J442">IFERROR(INDEX('Retirement Calculator'!K:K,MATCH('Lorri 401b'!N442,'Retirement Calculator'!A:A,0),0),0)</f>
        <v>20171.771259384055</v>
      </c>
      <c r="K442" s="444">
        <f t="shared" ca="1" si="27"/>
        <v>12886.462093302924</v>
      </c>
      <c r="L442" s="444">
        <f t="shared" ca="1" si="28"/>
        <v>3105637.3644860047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3105637.3644860047</v>
      </c>
      <c r="J443" s="444">
        <f t="array" ref="J443">IFERROR(INDEX('Retirement Calculator'!K:K,MATCH('Lorri 401b'!N443,'Retirement Calculator'!A:A,0),0),0)</f>
        <v>20171.771259384055</v>
      </c>
      <c r="K443" s="444">
        <f t="shared" ca="1" si="27"/>
        <v>12856.106638444251</v>
      </c>
      <c r="L443" s="444">
        <f t="shared" ca="1" si="28"/>
        <v>3098321.6998650646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3098321.6998650646</v>
      </c>
      <c r="J444" s="444">
        <f t="array" ref="J444">IFERROR(INDEX('Retirement Calculator'!K:K,MATCH('Lorri 401b'!N444,'Retirement Calculator'!A:A,0),0),0)</f>
        <v>20171.771259384055</v>
      </c>
      <c r="K444" s="444">
        <f t="shared" ca="1" si="27"/>
        <v>12825.624702523668</v>
      </c>
      <c r="L444" s="444">
        <f t="shared" ca="1" si="28"/>
        <v>3090975.5533082038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3090975.5533082038</v>
      </c>
      <c r="J445" s="444">
        <f t="array" ref="J445">IFERROR(INDEX('Retirement Calculator'!K:K,MATCH('Lorri 401b'!N445,'Retirement Calculator'!A:A,0),0),0)</f>
        <v>20171.771259384055</v>
      </c>
      <c r="K445" s="444">
        <f t="shared" ca="1" si="27"/>
        <v>12795.015758536749</v>
      </c>
      <c r="L445" s="444">
        <f t="shared" ca="1" si="28"/>
        <v>3083598.7978073563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3083598.7978073563</v>
      </c>
      <c r="J446" s="444">
        <f t="array" ref="J446">IFERROR(INDEX('Retirement Calculator'!K:K,MATCH('Lorri 401b'!N446,'Retirement Calculator'!A:A,0),0),0)</f>
        <v>20171.771259384055</v>
      </c>
      <c r="K446" s="444">
        <f t="shared" ca="1" si="27"/>
        <v>12764.279277283216</v>
      </c>
      <c r="L446" s="444">
        <f t="shared" ca="1" si="28"/>
        <v>3076191.3058252553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3076191.3058252553</v>
      </c>
      <c r="J447" s="444">
        <f t="array" ref="J447">IFERROR(INDEX('Retirement Calculator'!K:K,MATCH('Lorri 401b'!N447,'Retirement Calculator'!A:A,0),0),0)</f>
        <v>20171.771259384055</v>
      </c>
      <c r="K447" s="444">
        <f t="shared" ca="1" si="27"/>
        <v>12733.414727357796</v>
      </c>
      <c r="L447" s="444">
        <f t="shared" ca="1" si="28"/>
        <v>3068752.9492932288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3068752.9492932288</v>
      </c>
      <c r="J448" s="444">
        <f t="array" ref="J448">IFERROR(INDEX('Retirement Calculator'!K:K,MATCH('Lorri 401b'!N448,'Retirement Calculator'!A:A,0),0),0)</f>
        <v>20171.771259384055</v>
      </c>
      <c r="K448" s="444">
        <f t="shared" ca="1" si="27"/>
        <v>12702.421575141019</v>
      </c>
      <c r="L448" s="444">
        <f t="shared" ca="1" si="28"/>
        <v>3061283.5996089857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3061283.5996089857</v>
      </c>
      <c r="J449" s="444">
        <f t="array" ref="J449">IFERROR(INDEX('Retirement Calculator'!K:K,MATCH('Lorri 401b'!N449,'Retirement Calculator'!A:A,0),0),0)</f>
        <v>20171.771259384055</v>
      </c>
      <c r="K449" s="444">
        <f t="shared" ca="1" si="27"/>
        <v>12671.299284790006</v>
      </c>
      <c r="L449" s="444">
        <f t="shared" ca="1" si="28"/>
        <v>3053783.1276343917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3053783.1276343917</v>
      </c>
      <c r="J450" s="444">
        <f t="array" ref="J450">IFERROR(INDEX('Retirement Calculator'!K:K,MATCH('Lorri 401b'!N450,'Retirement Calculator'!A:A,0),0),0)</f>
        <v>20171.771259384055</v>
      </c>
      <c r="K450" s="444">
        <f t="shared" ca="1" si="27"/>
        <v>12640.047318229197</v>
      </c>
      <c r="L450" s="444">
        <f t="shared" ca="1" si="28"/>
        <v>3046251.4036932364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3046251.4036932364</v>
      </c>
      <c r="J451" s="444">
        <f t="array" ref="J451">IFERROR(INDEX('Retirement Calculator'!K:K,MATCH('Lorri 401b'!N451,'Retirement Calculator'!A:A,0),0),0)</f>
        <v>20171.771259384055</v>
      </c>
      <c r="K451" s="444">
        <f t="shared" ca="1" si="27"/>
        <v>12608.665135141051</v>
      </c>
      <c r="L451" s="444">
        <f t="shared" ca="1" si="28"/>
        <v>3038688.2975689932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3038688.2975689932</v>
      </c>
      <c r="J452" s="444">
        <f t="array" ref="J452">IFERROR(INDEX('Retirement Calculator'!K:K,MATCH('Lorri 401b'!N452,'Retirement Calculator'!A:A,0),0),0)</f>
        <v>20171.771259384055</v>
      </c>
      <c r="K452" s="444">
        <f t="shared" ca="1" si="27"/>
        <v>12577.152192956704</v>
      </c>
      <c r="L452" s="444">
        <f t="shared" ca="1" si="28"/>
        <v>3031093.6785025657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3031093.6785025657</v>
      </c>
      <c r="J453" s="444">
        <f t="array" ref="J453">IFERROR(INDEX('Retirement Calculator'!K:K,MATCH('Lorri 401b'!N453,'Retirement Calculator'!A:A,0),0),0)</f>
        <v>20171.771259384055</v>
      </c>
      <c r="K453" s="444">
        <f t="shared" ca="1" si="27"/>
        <v>12545.50794684659</v>
      </c>
      <c r="L453" s="444">
        <f t="shared" ca="1" si="28"/>
        <v>3023467.415190028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3023467.415190028</v>
      </c>
      <c r="J454" s="444">
        <f t="array" ref="J454">IFERROR(INDEX('Retirement Calculator'!K:K,MATCH('Lorri 401b'!N454,'Retirement Calculator'!A:A,0),0),0)</f>
        <v>20171.771259384055</v>
      </c>
      <c r="K454" s="444">
        <f t="shared" ca="1" si="27"/>
        <v>12513.731849711015</v>
      </c>
      <c r="L454" s="444">
        <f t="shared" ca="1" si="28"/>
        <v>3015809.3757803547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3015809.3757803547</v>
      </c>
      <c r="J455" s="444">
        <f t="array" ref="J455">IFERROR(INDEX('Retirement Calculator'!K:K,MATCH('Lorri 401b'!N455,'Retirement Calculator'!A:A,0),0),0)</f>
        <v>20171.771259384055</v>
      </c>
      <c r="K455" s="444">
        <f t="shared" ca="1" si="27"/>
        <v>12481.82335217071</v>
      </c>
      <c r="L455" s="444">
        <f t="shared" ca="1" si="28"/>
        <v>3008119.4278731411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3008119.4278731411</v>
      </c>
      <c r="J456" s="444">
        <f t="array" ref="J456">IFERROR(INDEX('Retirement Calculator'!K:K,MATCH('Lorri 401b'!N456,'Retirement Calculator'!A:A,0),0),0)</f>
        <v>20171.771259384055</v>
      </c>
      <c r="K456" s="444">
        <f t="shared" ca="1" si="27"/>
        <v>12449.781902557321</v>
      </c>
      <c r="L456" s="444">
        <f t="shared" ca="1" si="28"/>
        <v>3000397.4385163141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3000397.4385163141</v>
      </c>
      <c r="J457" s="444">
        <f t="array" ref="J457">IFERROR(INDEX('Retirement Calculator'!K:K,MATCH('Lorri 401b'!N457,'Retirement Calculator'!A:A,0),0),0)</f>
        <v>20171.771259384055</v>
      </c>
      <c r="K457" s="444">
        <f t="shared" ca="1" si="27"/>
        <v>12417.606946903874</v>
      </c>
      <c r="L457" s="444">
        <f t="shared" ca="1" si="28"/>
        <v>2992643.2742038337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2992643.2742038337</v>
      </c>
      <c r="J458" s="444">
        <f t="array" ref="J458">IFERROR(INDEX('Retirement Calculator'!K:K,MATCH('Lorri 401b'!N458,'Retirement Calculator'!A:A,0),0),0)</f>
        <v>20171.771259384055</v>
      </c>
      <c r="K458" s="444">
        <f t="shared" ca="1" si="27"/>
        <v>12385.297928935206</v>
      </c>
      <c r="L458" s="444">
        <f t="shared" ca="1" si="28"/>
        <v>2984856.8008733848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2984856.8008733848</v>
      </c>
      <c r="J459" s="444">
        <f t="array" ref="J459">IFERROR(INDEX('Retirement Calculator'!K:K,MATCH('Lorri 401b'!N459,'Retirement Calculator'!A:A,0),0),0)</f>
        <v>20171.771259384055</v>
      </c>
      <c r="K459" s="444">
        <f t="shared" ca="1" si="27"/>
        <v>12352.854290058336</v>
      </c>
      <c r="L459" s="444">
        <f t="shared" ca="1" si="28"/>
        <v>2977037.883904059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2977037.883904059</v>
      </c>
      <c r="J460" s="444">
        <f t="array" ref="J460">IFERROR(INDEX('Retirement Calculator'!K:K,MATCH('Lorri 401b'!N460,'Retirement Calculator'!A:A,0),0),0)</f>
        <v>20171.771259384055</v>
      </c>
      <c r="K460" s="444">
        <f t="shared" ca="1" si="27"/>
        <v>12320.275469352811</v>
      </c>
      <c r="L460" s="444">
        <f t="shared" ca="1" si="28"/>
        <v>2969186.3881140277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2969186.3881140277</v>
      </c>
      <c r="J461" s="444">
        <f t="array" ref="J461">IFERROR(INDEX('Retirement Calculator'!K:K,MATCH('Lorri 401b'!N461,'Retirement Calculator'!A:A,0),0),0)</f>
        <v>20171.771259384055</v>
      </c>
      <c r="K461" s="444">
        <f t="shared" ca="1" si="27"/>
        <v>12287.560903561014</v>
      </c>
      <c r="L461" s="444">
        <f t="shared" ca="1" si="28"/>
        <v>2961302.1777582043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2961302.1777582043</v>
      </c>
      <c r="J462" s="444">
        <f t="array" ref="J462">IFERROR(INDEX('Retirement Calculator'!K:K,MATCH('Lorri 401b'!N462,'Retirement Calculator'!A:A,0),0),0)</f>
        <v>20171.771259384055</v>
      </c>
      <c r="K462" s="444">
        <f t="shared" ca="1" si="27"/>
        <v>12254.710027078418</v>
      </c>
      <c r="L462" s="444">
        <f t="shared" ca="1" si="28"/>
        <v>2953385.1165258987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2953385.1165258987</v>
      </c>
      <c r="J463" s="444">
        <f t="array" ref="J463">IFERROR(INDEX('Retirement Calculator'!K:K,MATCH('Lorri 401b'!N463,'Retirement Calculator'!A:A,0),0),0)</f>
        <v>20171.771259384055</v>
      </c>
      <c r="K463" s="444">
        <f t="shared" ca="1" si="27"/>
        <v>12221.72227194381</v>
      </c>
      <c r="L463" s="444">
        <f t="shared" ca="1" si="28"/>
        <v>2945435.0675384584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2945435.0675384584</v>
      </c>
      <c r="J464" s="444">
        <f t="array" ref="J464">IFERROR(INDEX('Retirement Calculator'!K:K,MATCH('Lorri 401b'!N464,'Retirement Calculator'!A:A,0),0),0)</f>
        <v>20171.771259384055</v>
      </c>
      <c r="K464" s="444">
        <f t="shared" ca="1" si="27"/>
        <v>12188.597067829476</v>
      </c>
      <c r="L464" s="444">
        <f t="shared" ca="1" si="28"/>
        <v>2937451.8933469038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2937451.8933469038</v>
      </c>
      <c r="J465" s="444">
        <f t="array" ref="J465">IFERROR(INDEX('Retirement Calculator'!K:K,MATCH('Lorri 401b'!N465,'Retirement Calculator'!A:A,0),0),0)</f>
        <v>20171.771259384055</v>
      </c>
      <c r="K465" s="444">
        <f t="shared" ca="1" si="27"/>
        <v>12155.333842031332</v>
      </c>
      <c r="L465" s="444">
        <f t="shared" ca="1" si="28"/>
        <v>2929435.4559295508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2929435.4559295508</v>
      </c>
      <c r="J466" s="444">
        <f t="array" ref="J466">IFERROR(INDEX('Retirement Calculator'!K:K,MATCH('Lorri 401b'!N466,'Retirement Calculator'!A:A,0),0),0)</f>
        <v>20171.771259384055</v>
      </c>
      <c r="K466" s="444">
        <f t="shared" ca="1" si="27"/>
        <v>12121.932019459027</v>
      </c>
      <c r="L466" s="444">
        <f t="shared" ca="1" si="28"/>
        <v>2921385.6166896257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2921385.6166896257</v>
      </c>
      <c r="J467" s="444">
        <f t="array" ref="J467">IFERROR(INDEX('Retirement Calculator'!K:K,MATCH('Lorri 401b'!N467,'Retirement Calculator'!A:A,0),0),0)</f>
        <v>20171.771259384055</v>
      </c>
      <c r="K467" s="444">
        <f t="shared" ca="1" si="27"/>
        <v>12088.391022626005</v>
      </c>
      <c r="L467" s="444">
        <f t="shared" ca="1" si="28"/>
        <v>2913302.2364528673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2913302.2364528673</v>
      </c>
      <c r="J468" s="444">
        <f t="array" ref="J468">IFERROR(INDEX('Retirement Calculator'!K:K,MATCH('Lorri 401b'!N468,'Retirement Calculator'!A:A,0),0),0)</f>
        <v>20171.771259384055</v>
      </c>
      <c r="K468" s="444">
        <f t="shared" ca="1" si="27"/>
        <v>12054.710271639513</v>
      </c>
      <c r="L468" s="444">
        <f t="shared" ca="1" si="28"/>
        <v>2905185.1754651223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2905185.1754651223</v>
      </c>
      <c r="J469" s="444">
        <f t="array" ref="J469">IFERROR(INDEX('Retirement Calculator'!K:K,MATCH('Lorri 401b'!N469,'Retirement Calculator'!A:A,0),0),0)</f>
        <v>20171.771259384055</v>
      </c>
      <c r="K469" s="444">
        <f t="shared" ca="1" si="27"/>
        <v>12020.889184190575</v>
      </c>
      <c r="L469" s="444">
        <f t="shared" ca="1" si="28"/>
        <v>2897034.2933899285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2897034.2933899285</v>
      </c>
      <c r="J470" s="444">
        <f t="array" ref="J470">IFERROR(INDEX('Retirement Calculator'!K:K,MATCH('Lorri 401b'!N470,'Retirement Calculator'!A:A,0),0),0)</f>
        <v>20171.771259384055</v>
      </c>
      <c r="K470" s="444">
        <f t="shared" ca="1" si="27"/>
        <v>11986.927175543935</v>
      </c>
      <c r="L470" s="444">
        <f t="shared" ca="1" si="28"/>
        <v>2888849.449306088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2888849.449306088</v>
      </c>
      <c r="J471" s="444">
        <f t="array" ref="J471">IFERROR(INDEX('Retirement Calculator'!K:K,MATCH('Lorri 401b'!N471,'Retirement Calculator'!A:A,0),0),0)</f>
        <v>20171.771259384055</v>
      </c>
      <c r="K471" s="444">
        <f t="shared" ca="1" si="27"/>
        <v>11952.823658527932</v>
      </c>
      <c r="L471" s="444">
        <f t="shared" ca="1" si="28"/>
        <v>2880630.5017052316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2880630.5017052316</v>
      </c>
      <c r="J472" s="444">
        <f t="array" ref="J472">IFERROR(INDEX('Retirement Calculator'!K:K,MATCH('Lorri 401b'!N472,'Retirement Calculator'!A:A,0),0),0)</f>
        <v>20171.771259384055</v>
      </c>
      <c r="K472" s="444">
        <f t="shared" ca="1" si="27"/>
        <v>11918.578043524363</v>
      </c>
      <c r="L472" s="444">
        <f t="shared" ca="1" si="28"/>
        <v>2872377.3084893716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2872377.3084893716</v>
      </c>
      <c r="J473" s="444">
        <f t="array" ref="J473">IFERROR(INDEX('Retirement Calculator'!K:K,MATCH('Lorri 401b'!N473,'Retirement Calculator'!A:A,0),0),0)</f>
        <v>20171.771259384055</v>
      </c>
      <c r="K473" s="444">
        <f t="shared" ca="1" si="27"/>
        <v>11884.189738458281</v>
      </c>
      <c r="L473" s="444">
        <f t="shared" ca="1" si="28"/>
        <v>2864089.7269684458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2864089.7269684458</v>
      </c>
      <c r="J474" s="444">
        <f t="array" ref="J474">IFERROR(INDEX('Retirement Calculator'!K:K,MATCH('Lorri 401b'!N474,'Retirement Calculator'!A:A,0),0),0)</f>
        <v>20171.771259384055</v>
      </c>
      <c r="K474" s="444">
        <f t="shared" ca="1" si="27"/>
        <v>11849.658148787756</v>
      </c>
      <c r="L474" s="444">
        <f t="shared" ca="1" si="28"/>
        <v>2855767.6138578495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2855767.6138578495</v>
      </c>
      <c r="J475" s="444">
        <f t="array" ref="J475">IFERROR(INDEX('Retirement Calculator'!K:K,MATCH('Lorri 401b'!N475,'Retirement Calculator'!A:A,0),0),0)</f>
        <v>20171.771259384055</v>
      </c>
      <c r="K475" s="444">
        <f t="shared" ca="1" si="27"/>
        <v>11814.982677493605</v>
      </c>
      <c r="L475" s="444">
        <f t="shared" ca="1" si="28"/>
        <v>2847410.825275959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2847410.825275959</v>
      </c>
      <c r="J476" s="444">
        <f t="array" ref="J476">IFERROR(INDEX('Retirement Calculator'!K:K,MATCH('Lorri 401b'!N476,'Retirement Calculator'!A:A,0),0),0)</f>
        <v>20171.771259384055</v>
      </c>
      <c r="K476" s="444">
        <f t="shared" ca="1" si="27"/>
        <v>11780.162725069062</v>
      </c>
      <c r="L476" s="444">
        <f t="shared" ca="1" si="28"/>
        <v>2839019.2167416438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2839019.2167416438</v>
      </c>
      <c r="J477" s="444">
        <f t="array" ref="J477">IFERROR(INDEX('Retirement Calculator'!K:K,MATCH('Lorri 401b'!N477,'Retirement Calculator'!A:A,0),0),0)</f>
        <v>20171.771259384055</v>
      </c>
      <c r="K477" s="444">
        <f t="shared" ca="1" si="27"/>
        <v>11745.197689509416</v>
      </c>
      <c r="L477" s="444">
        <f t="shared" ca="1" si="28"/>
        <v>2830592.6431717691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2830592.6431717691</v>
      </c>
      <c r="J478" s="444">
        <f t="array" ref="J478">IFERROR(INDEX('Retirement Calculator'!K:K,MATCH('Lorri 401b'!N478,'Retirement Calculator'!A:A,0),0),0)</f>
        <v>20171.771259384055</v>
      </c>
      <c r="K478" s="444">
        <f t="shared" ca="1" si="27"/>
        <v>11710.086966301604</v>
      </c>
      <c r="L478" s="444">
        <f t="shared" ca="1" si="28"/>
        <v>2822130.9588786867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2822130.9588786867</v>
      </c>
      <c r="J479" s="444">
        <f t="array" ref="J479">IFERROR(INDEX('Retirement Calculator'!K:K,MATCH('Lorri 401b'!N479,'Retirement Calculator'!A:A,0),0),0)</f>
        <v>20171.771259384055</v>
      </c>
      <c r="K479" s="444">
        <f t="shared" ca="1" si="27"/>
        <v>11674.829948413761</v>
      </c>
      <c r="L479" s="444">
        <f t="shared" ca="1" si="28"/>
        <v>2813634.0175677161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2813634.0175677161</v>
      </c>
      <c r="J480" s="444">
        <f t="array" ref="J480">IFERROR(INDEX('Retirement Calculator'!K:K,MATCH('Lorri 401b'!N480,'Retirement Calculator'!A:A,0),0),0)</f>
        <v>20171.771259384055</v>
      </c>
      <c r="K480" s="444">
        <f t="shared" ca="1" si="27"/>
        <v>11639.426026284716</v>
      </c>
      <c r="L480" s="444">
        <f t="shared" ca="1" si="28"/>
        <v>2805101.6723346165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2805101.6723346165</v>
      </c>
      <c r="J481" s="444">
        <f t="array" ref="J481">IFERROR(INDEX('Retirement Calculator'!K:K,MATCH('Lorri 401b'!N481,'Retirement Calculator'!A:A,0),0),0)</f>
        <v>20171.771259384055</v>
      </c>
      <c r="K481" s="444">
        <f t="shared" ca="1" si="27"/>
        <v>11603.874587813469</v>
      </c>
      <c r="L481" s="444">
        <f t="shared" ca="1" si="28"/>
        <v>2796533.7756630457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2796533.7756630457</v>
      </c>
      <c r="J482" s="444">
        <f t="array" ref="J482">IFERROR(INDEX('Retirement Calculator'!K:K,MATCH('Lorri 401b'!N482,'Retirement Calculator'!A:A,0),0),0)</f>
        <v>20171.771259384055</v>
      </c>
      <c r="K482" s="444">
        <f t="shared" ca="1" si="27"/>
        <v>11568.175018348589</v>
      </c>
      <c r="L482" s="444">
        <f t="shared" ca="1" si="28"/>
        <v>2787930.1794220102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2787930.1794220102</v>
      </c>
      <c r="J483" s="444">
        <f t="array" ref="J483">IFERROR(INDEX('Retirement Calculator'!K:K,MATCH('Lorri 401b'!N483,'Retirement Calculator'!A:A,0),0),0)</f>
        <v>20171.771259384055</v>
      </c>
      <c r="K483" s="444">
        <f t="shared" ca="1" si="27"/>
        <v>11532.326700677608</v>
      </c>
      <c r="L483" s="444">
        <f t="shared" ca="1" si="28"/>
        <v>2779290.7348633036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2779290.7348633036</v>
      </c>
      <c r="J484" s="444">
        <f t="array" ref="J484">IFERROR(INDEX('Retirement Calculator'!K:K,MATCH('Lorri 401b'!N484,'Retirement Calculator'!A:A,0),0),0)</f>
        <v>20171.771259384055</v>
      </c>
      <c r="K484" s="444">
        <f t="shared" ca="1" si="27"/>
        <v>11496.32901501633</v>
      </c>
      <c r="L484" s="444">
        <f t="shared" ca="1" si="28"/>
        <v>2770615.2926189359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2770615.2926189359</v>
      </c>
      <c r="J485" s="444">
        <f t="array" ref="J485">IFERROR(INDEX('Retirement Calculator'!K:K,MATCH('Lorri 401b'!N485,'Retirement Calculator'!A:A,0),0),0)</f>
        <v>20171.771259384055</v>
      </c>
      <c r="K485" s="444">
        <f t="shared" ca="1" si="27"/>
        <v>11460.181338998133</v>
      </c>
      <c r="L485" s="444">
        <f t="shared" ca="1" si="28"/>
        <v>2761903.7026985497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2761903.7026985497</v>
      </c>
      <c r="J486" s="444">
        <f t="array" ref="J486">IFERROR(INDEX('Retirement Calculator'!K:K,MATCH('Lorri 401b'!N486,'Retirement Calculator'!A:A,0),0),0)</f>
        <v>20171.771259384055</v>
      </c>
      <c r="K486" s="444">
        <f t="shared" ca="1" si="27"/>
        <v>11423.88304766319</v>
      </c>
      <c r="L486" s="444">
        <f t="shared" ca="1" si="28"/>
        <v>2753155.8144868286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2753155.8144868286</v>
      </c>
      <c r="J487" s="444">
        <f t="array" ref="J487">IFERROR(INDEX('Retirement Calculator'!K:K,MATCH('Lorri 401b'!N487,'Retirement Calculator'!A:A,0),0),0)</f>
        <v>20171.771259384055</v>
      </c>
      <c r="K487" s="444">
        <f t="shared" ca="1" si="27"/>
        <v>11387.433513447684</v>
      </c>
      <c r="L487" s="444">
        <f t="shared" ca="1" si="28"/>
        <v>2744371.476740892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2744371.476740892</v>
      </c>
      <c r="J488" s="444">
        <f t="array" ref="J488">IFERROR(INDEX('Retirement Calculator'!K:K,MATCH('Lorri 401b'!N488,'Retirement Calculator'!A:A,0),0),0)</f>
        <v>20171.771259384055</v>
      </c>
      <c r="K488" s="444">
        <f t="shared" ca="1" si="27"/>
        <v>11350.832106172949</v>
      </c>
      <c r="L488" s="444">
        <f t="shared" ca="1" si="28"/>
        <v>2735550.5375876809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2735550.5375876809</v>
      </c>
      <c r="J489" s="444">
        <f t="array" ref="J489">IFERROR(INDEX('Retirement Calculator'!K:K,MATCH('Lorri 401b'!N489,'Retirement Calculator'!A:A,0),0),0)</f>
        <v>20171.771259384055</v>
      </c>
      <c r="K489" s="444">
        <f t="shared" ca="1" si="27"/>
        <v>11314.078193034569</v>
      </c>
      <c r="L489" s="444">
        <f t="shared" ca="1" si="28"/>
        <v>2726692.8445213311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2726692.8445213311</v>
      </c>
      <c r="J490" s="444">
        <f t="array" ref="J490">IFERROR(INDEX('Retirement Calculator'!K:K,MATCH('Lorri 401b'!N490,'Retirement Calculator'!A:A,0),0),0)</f>
        <v>20171.771259384055</v>
      </c>
      <c r="K490" s="444">
        <f t="shared" ca="1" si="27"/>
        <v>11277.171138591446</v>
      </c>
      <c r="L490" s="444">
        <f t="shared" ca="1" si="28"/>
        <v>2717798.2444005385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2717798.2444005385</v>
      </c>
      <c r="J491" s="444">
        <f t="array" ref="J491">IFERROR(INDEX('Retirement Calculator'!K:K,MATCH('Lorri 401b'!N491,'Retirement Calculator'!A:A,0),0),0)</f>
        <v>20171.771259384055</v>
      </c>
      <c r="K491" s="444">
        <f t="shared" ca="1" si="27"/>
        <v>11240.110304754809</v>
      </c>
      <c r="L491" s="444">
        <f t="shared" ca="1" si="28"/>
        <v>2708866.583445909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2708866.583445909</v>
      </c>
      <c r="J492" s="444">
        <f t="array" ref="J492">IFERROR(INDEX('Retirement Calculator'!K:K,MATCH('Lorri 401b'!N492,'Retirement Calculator'!A:A,0),0),0)</f>
        <v>20171.771259384055</v>
      </c>
      <c r="K492" s="444">
        <f t="shared" ca="1" si="27"/>
        <v>11202.895050777186</v>
      </c>
      <c r="L492" s="444">
        <f t="shared" ca="1" si="28"/>
        <v>2699897.7072373019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2699897.7072373019</v>
      </c>
      <c r="J493" s="444">
        <f t="array" ref="J493">IFERROR(INDEX('Retirement Calculator'!K:K,MATCH('Lorri 401b'!N493,'Retirement Calculator'!A:A,0),0),0)</f>
        <v>20171.771259384055</v>
      </c>
      <c r="K493" s="444">
        <f t="shared" ca="1" si="27"/>
        <v>11165.524733241324</v>
      </c>
      <c r="L493" s="444">
        <f t="shared" ca="1" si="28"/>
        <v>2690891.4607111588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2690891.4607111588</v>
      </c>
      <c r="J494" s="444">
        <f t="array" ref="J494">IFERROR(INDEX('Retirement Calculator'!K:K,MATCH('Lorri 401b'!N494,'Retirement Calculator'!A:A,0),0),0)</f>
        <v>20171.771259384055</v>
      </c>
      <c r="K494" s="444">
        <f t="shared" ca="1" si="27"/>
        <v>11127.99870604906</v>
      </c>
      <c r="L494" s="444">
        <f t="shared" ca="1" si="28"/>
        <v>2681847.6881578239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2681847.6881578239</v>
      </c>
      <c r="J495" s="444">
        <f t="array" ref="J495">IFERROR(INDEX('Retirement Calculator'!K:K,MATCH('Lorri 401b'!N495,'Retirement Calculator'!A:A,0),0),0)</f>
        <v>20171.771259384055</v>
      </c>
      <c r="K495" s="444">
        <f t="shared" ca="1" si="27"/>
        <v>11090.316320410166</v>
      </c>
      <c r="L495" s="444">
        <f t="shared" ca="1" si="28"/>
        <v>2672766.2332188496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2672766.2332188496</v>
      </c>
      <c r="J496" s="444">
        <f t="array" ref="J496">IFERROR(INDEX('Retirement Calculator'!K:K,MATCH('Lorri 401b'!N496,'Retirement Calculator'!A:A,0),0),0)</f>
        <v>20171.771259384055</v>
      </c>
      <c r="K496" s="444">
        <f t="shared" ca="1" si="27"/>
        <v>11052.476924831106</v>
      </c>
      <c r="L496" s="444">
        <f t="shared" ca="1" si="28"/>
        <v>2663646.9388842965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2663646.9388842965</v>
      </c>
      <c r="J497" s="444">
        <f t="array" ref="J497">IFERROR(INDEX('Retirement Calculator'!K:K,MATCH('Lorri 401b'!N497,'Retirement Calculator'!A:A,0),0),0)</f>
        <v>20171.771259384055</v>
      </c>
      <c r="K497" s="444">
        <f t="shared" ca="1" si="27"/>
        <v>11014.4798651038</v>
      </c>
      <c r="L497" s="444">
        <f t="shared" ca="1" si="28"/>
        <v>2654489.6474900162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2654489.6474900162</v>
      </c>
      <c r="J498" s="444">
        <f t="array" ref="J498">IFERROR(INDEX('Retirement Calculator'!K:K,MATCH('Lorri 401b'!N498,'Retirement Calculator'!A:A,0),0),0)</f>
        <v>20171.771259384055</v>
      </c>
      <c r="K498" s="444">
        <f t="shared" ca="1" si="27"/>
        <v>10976.3244842943</v>
      </c>
      <c r="L498" s="444">
        <f t="shared" ca="1" si="28"/>
        <v>2645294.2007149262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2645294.2007149262</v>
      </c>
      <c r="J499" s="444">
        <f t="array" ref="J499">IFERROR(INDEX('Retirement Calculator'!K:K,MATCH('Lorri 401b'!N499,'Retirement Calculator'!A:A,0),0),0)</f>
        <v>20171.771259384055</v>
      </c>
      <c r="K499" s="444">
        <f t="shared" ca="1" si="27"/>
        <v>10938.010122731424</v>
      </c>
      <c r="L499" s="444">
        <f t="shared" ca="1" si="28"/>
        <v>2636060.4395782733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2636060.4395782733</v>
      </c>
      <c r="J500" s="444">
        <f t="array" ref="J500">IFERROR(INDEX('Retirement Calculator'!K:K,MATCH('Lorri 401b'!N500,'Retirement Calculator'!A:A,0),0),0)</f>
        <v>20171.771259384055</v>
      </c>
      <c r="K500" s="444">
        <f t="shared" ca="1" si="27"/>
        <v>10899.536117995371</v>
      </c>
      <c r="L500" s="444">
        <f t="shared" ca="1" si="28"/>
        <v>2626788.2044368843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2626788.2044368843</v>
      </c>
      <c r="J501" s="444">
        <f t="array" ref="J501">IFERROR(INDEX('Retirement Calculator'!K:K,MATCH('Lorri 401b'!N501,'Retirement Calculator'!A:A,0),0),0)</f>
        <v>20171.771259384055</v>
      </c>
      <c r="K501" s="444">
        <f t="shared" ca="1" si="27"/>
        <v>10860.901804906251</v>
      </c>
      <c r="L501" s="444">
        <f t="shared" ca="1" si="28"/>
        <v>2617477.3349824063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2617477.3349824063</v>
      </c>
      <c r="J502" s="444">
        <f t="array" ref="J502">IFERROR(INDEX('Retirement Calculator'!K:K,MATCH('Lorri 401b'!N502,'Retirement Calculator'!A:A,0),0),0)</f>
        <v>20171.771259384055</v>
      </c>
      <c r="K502" s="444">
        <f t="shared" ca="1" si="27"/>
        <v>10822.106515512593</v>
      </c>
      <c r="L502" s="444">
        <f t="shared" ca="1" si="28"/>
        <v>2608127.6702385349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2608127.6702385349</v>
      </c>
      <c r="J503" s="444">
        <f t="array" ref="J503">IFERROR(INDEX('Retirement Calculator'!K:K,MATCH('Lorri 401b'!N503,'Retirement Calculator'!A:A,0),0),0)</f>
        <v>20171.771259384055</v>
      </c>
      <c r="K503" s="444">
        <f t="shared" ca="1" si="27"/>
        <v>10783.149579079794</v>
      </c>
      <c r="L503" s="444">
        <f t="shared" ca="1" si="28"/>
        <v>2598739.0485582305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2598739.0485582305</v>
      </c>
      <c r="J504" s="444">
        <f t="array" ref="J504">IFERROR(INDEX('Retirement Calculator'!K:K,MATCH('Lorri 401b'!N504,'Retirement Calculator'!A:A,0),0),0)</f>
        <v>20171.771259384055</v>
      </c>
      <c r="K504" s="444">
        <f t="shared" ca="1" si="27"/>
        <v>10744.030322078526</v>
      </c>
      <c r="L504" s="444">
        <f t="shared" ca="1" si="28"/>
        <v>2589311.3076209249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2589311.3076209249</v>
      </c>
      <c r="J505" s="444">
        <f t="array" ref="J505">IFERROR(INDEX('Retirement Calculator'!K:K,MATCH('Lorri 401b'!N505,'Retirement Calculator'!A:A,0),0),0)</f>
        <v>20171.771259384055</v>
      </c>
      <c r="K505" s="444">
        <f t="shared" ca="1" si="27"/>
        <v>10704.748068173087</v>
      </c>
      <c r="L505" s="444">
        <f t="shared" ca="1" si="28"/>
        <v>2579844.2844297136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2579844.2844297136</v>
      </c>
      <c r="J506" s="444">
        <f t="array" ref="J506">IFERROR(INDEX('Retirement Calculator'!K:K,MATCH('Lorri 401b'!N506,'Retirement Calculator'!A:A,0),0),0)</f>
        <v>20171.771259384055</v>
      </c>
      <c r="K506" s="444">
        <f t="shared" ca="1" si="27"/>
        <v>10665.302138209705</v>
      </c>
      <c r="L506" s="444">
        <f t="shared" ca="1" si="28"/>
        <v>2570337.8153085392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2570337.8153085392</v>
      </c>
      <c r="J507" s="444">
        <f t="array" ref="J507">IFERROR(INDEX('Retirement Calculator'!K:K,MATCH('Lorri 401b'!N507,'Retirement Calculator'!A:A,0),0),0)</f>
        <v>20171.771259384055</v>
      </c>
      <c r="K507" s="444">
        <f t="shared" ca="1" si="27"/>
        <v>10625.691850204812</v>
      </c>
      <c r="L507" s="444">
        <f t="shared" ca="1" si="28"/>
        <v>2560791.7358993599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2560791.7358993599</v>
      </c>
      <c r="J508" s="444">
        <f t="array" ref="J508">IFERROR(INDEX('Retirement Calculator'!K:K,MATCH('Lorri 401b'!N508,'Retirement Calculator'!A:A,0),0),0)</f>
        <v>20171.771259384055</v>
      </c>
      <c r="K508" s="444">
        <f t="shared" ca="1" si="27"/>
        <v>10585.916519333232</v>
      </c>
      <c r="L508" s="444">
        <f t="shared" ca="1" si="28"/>
        <v>2551205.8811593088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2551205.8811593088</v>
      </c>
      <c r="J509" s="444">
        <f t="array" ref="J509">IFERROR(INDEX('Retirement Calculator'!K:K,MATCH('Lorri 401b'!N509,'Retirement Calculator'!A:A,0),0),0)</f>
        <v>20171.771259384055</v>
      </c>
      <c r="K509" s="444">
        <f t="shared" ca="1" si="27"/>
        <v>10545.975457916353</v>
      </c>
      <c r="L509" s="444">
        <f t="shared" ca="1" si="28"/>
        <v>2541580.0853578411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2541580.0853578411</v>
      </c>
      <c r="J510" s="444">
        <f t="array" ref="J510">IFERROR(INDEX('Retirement Calculator'!K:K,MATCH('Lorri 401b'!N510,'Retirement Calculator'!A:A,0),0),0)</f>
        <v>20171.771259384055</v>
      </c>
      <c r="K510" s="444">
        <f t="shared" ca="1" si="27"/>
        <v>10505.867975410238</v>
      </c>
      <c r="L510" s="444">
        <f t="shared" ca="1" si="28"/>
        <v>2531914.1820738669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2531914.1820738669</v>
      </c>
      <c r="J511" s="444">
        <f t="array" ref="J511">IFERROR(INDEX('Retirement Calculator'!K:K,MATCH('Lorri 401b'!N511,'Retirement Calculator'!A:A,0),0),0)</f>
        <v>20171.771259384055</v>
      </c>
      <c r="K511" s="444">
        <f t="shared" ca="1" si="27"/>
        <v>10465.593378393678</v>
      </c>
      <c r="L511" s="444">
        <f t="shared" ca="1" si="28"/>
        <v>2522208.0041928766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2522208.0041928766</v>
      </c>
      <c r="J512" s="444">
        <f t="array" ref="J512">IFERROR(INDEX('Retirement Calculator'!K:K,MATCH('Lorri 401b'!N512,'Retirement Calculator'!A:A,0),0),0)</f>
        <v>20171.771259384055</v>
      </c>
      <c r="K512" s="444">
        <f t="shared" ca="1" si="27"/>
        <v>10425.150970556218</v>
      </c>
      <c r="L512" s="444">
        <f t="shared" ca="1" si="28"/>
        <v>2512461.3839040487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2512461.3839040487</v>
      </c>
      <c r="J513" s="444">
        <f t="array" ref="J513">IFERROR(INDEX('Retirement Calculator'!K:K,MATCH('Lorri 401b'!N513,'Retirement Calculator'!A:A,0),0),0)</f>
        <v>20171.771259384055</v>
      </c>
      <c r="K513" s="444">
        <f t="shared" ca="1" si="27"/>
        <v>10384.540052686101</v>
      </c>
      <c r="L513" s="444">
        <f t="shared" ca="1" si="28"/>
        <v>2502674.1526973504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2502674.1526973504</v>
      </c>
      <c r="J514" s="444">
        <f t="array" ref="J514">IFERROR(INDEX('Retirement Calculator'!K:K,MATCH('Lorri 401b'!N514,'Retirement Calculator'!A:A,0),0),0)</f>
        <v>20171.771259384055</v>
      </c>
      <c r="K514" s="444">
        <f t="shared" ca="1" si="27"/>
        <v>10343.759922658191</v>
      </c>
      <c r="L514" s="444">
        <f t="shared" ca="1" si="28"/>
        <v>2492846.1413606242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2492846.1413606242</v>
      </c>
      <c r="J515" s="444">
        <f t="array" ref="J515">IFERROR(INDEX('Retirement Calculator'!K:K,MATCH('Lorri 401b'!N515,'Retirement Calculator'!A:A,0),0),0)</f>
        <v>20171.771259384055</v>
      </c>
      <c r="K515" s="444">
        <f t="shared" ca="1" si="27"/>
        <v>10302.809875421834</v>
      </c>
      <c r="L515" s="444">
        <f t="shared" ca="1" si="28"/>
        <v>2482977.1799766617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2482977.1799766617</v>
      </c>
      <c r="J516" s="444">
        <f t="array" ref="J516">IFERROR(INDEX('Retirement Calculator'!K:K,MATCH('Lorri 401b'!N516,'Retirement Calculator'!A:A,0),0),0)</f>
        <v>20171.771259384055</v>
      </c>
      <c r="K516" s="444">
        <f t="shared" ca="1" si="27"/>
        <v>10261.689202988657</v>
      </c>
      <c r="L516" s="444">
        <f t="shared" ca="1" si="28"/>
        <v>2473067.097920266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2473067.097920266</v>
      </c>
      <c r="J517" s="444">
        <f t="array" ref="J517">IFERROR(INDEX('Retirement Calculator'!K:K,MATCH('Lorri 401b'!N517,'Retirement Calculator'!A:A,0),0),0)</f>
        <v>20171.771259384055</v>
      </c>
      <c r="K517" s="444">
        <f t="shared" ca="1" si="27"/>
        <v>10220.39719442034</v>
      </c>
      <c r="L517" s="444">
        <f t="shared" ca="1" si="28"/>
        <v>2463115.7238553022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2463115.7238553022</v>
      </c>
      <c r="J518" s="444">
        <f t="array" ref="J518">IFERROR(INDEX('Retirement Calculator'!K:K,MATCH('Lorri 401b'!N518,'Retirement Calculator'!A:A,0),0),0)</f>
        <v>20171.771259384055</v>
      </c>
      <c r="K518" s="444">
        <f t="shared" ref="K518:K772" ca="1" si="53">IPMT(M518/12,1,12,-I518+J518,,0)</f>
        <v>10178.933135816325</v>
      </c>
      <c r="L518" s="444">
        <f t="shared" ref="L518:L772" ca="1" si="54">I518-J518+K518</f>
        <v>2453122.8857317343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2453122.8857317343</v>
      </c>
      <c r="J519" s="444">
        <f t="array" ref="J519">IFERROR(INDEX('Retirement Calculator'!K:K,MATCH('Lorri 401b'!N519,'Retirement Calculator'!A:A,0),0),0)</f>
        <v>20171.771259384055</v>
      </c>
      <c r="K519" s="444">
        <f t="shared" ca="1" si="53"/>
        <v>10137.296310301459</v>
      </c>
      <c r="L519" s="444">
        <f t="shared" ca="1" si="54"/>
        <v>2443088.4107826515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2443088.4107826515</v>
      </c>
      <c r="J520" s="444">
        <f t="array" ref="J520">IFERROR(INDEX('Retirement Calculator'!K:K,MATCH('Lorri 401b'!N520,'Retirement Calculator'!A:A,0),0),0)</f>
        <v>20171.771259384055</v>
      </c>
      <c r="K520" s="444">
        <f t="shared" ca="1" si="53"/>
        <v>10095.485998013613</v>
      </c>
      <c r="L520" s="444">
        <f t="shared" ca="1" si="54"/>
        <v>2433012.1255212808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2433012.1255212808</v>
      </c>
      <c r="J521" s="444">
        <f t="array" ref="J521">IFERROR(INDEX('Retirement Calculator'!K:K,MATCH('Lorri 401b'!N521,'Retirement Calculator'!A:A,0),0),0)</f>
        <v>20171.771259384055</v>
      </c>
      <c r="K521" s="444">
        <f t="shared" ca="1" si="53"/>
        <v>10053.501476091236</v>
      </c>
      <c r="L521" s="444">
        <f t="shared" ca="1" si="54"/>
        <v>2422893.8557379879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2422893.8557379879</v>
      </c>
      <c r="J522" s="444">
        <f t="array" ref="J522">IFERROR(INDEX('Retirement Calculator'!K:K,MATCH('Lorri 401b'!N522,'Retirement Calculator'!A:A,0),0),0)</f>
        <v>20171.771259384055</v>
      </c>
      <c r="K522" s="444">
        <f t="shared" ca="1" si="53"/>
        <v>10011.342018660849</v>
      </c>
      <c r="L522" s="444">
        <f t="shared" ca="1" si="54"/>
        <v>2412733.4264972643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2412733.4264972643</v>
      </c>
      <c r="J523" s="444">
        <f t="array" ref="J523">IFERROR(INDEX('Retirement Calculator'!K:K,MATCH('Lorri 401b'!N523,'Retirement Calculator'!A:A,0),0),0)</f>
        <v>20171.771259384055</v>
      </c>
      <c r="K523" s="444">
        <f t="shared" ca="1" si="53"/>
        <v>9969.0068968244996</v>
      </c>
      <c r="L523" s="444">
        <f t="shared" ca="1" si="54"/>
        <v>2402530.6621347046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2402530.6621347046</v>
      </c>
      <c r="J524" s="444">
        <f t="array" ref="J524">IFERROR(INDEX('Retirement Calculator'!K:K,MATCH('Lorri 401b'!N524,'Retirement Calculator'!A:A,0),0),0)</f>
        <v>20171.771259384055</v>
      </c>
      <c r="K524" s="444">
        <f t="shared" ca="1" si="53"/>
        <v>9926.4953786471688</v>
      </c>
      <c r="L524" s="444">
        <f t="shared" ca="1" si="54"/>
        <v>2392285.3862539674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2392285.3862539674</v>
      </c>
      <c r="J525" s="444">
        <f t="array" ref="J525">IFERROR(INDEX('Retirement Calculator'!K:K,MATCH('Lorri 401b'!N525,'Retirement Calculator'!A:A,0),0),0)</f>
        <v>20171.771259384055</v>
      </c>
      <c r="K525" s="444">
        <f t="shared" ca="1" si="53"/>
        <v>9883.8067291440966</v>
      </c>
      <c r="L525" s="444">
        <f t="shared" ca="1" si="54"/>
        <v>2381997.4217237271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2381997.4217237271</v>
      </c>
      <c r="J526" s="444">
        <f t="array" ref="J526">IFERROR(INDEX('Retirement Calculator'!K:K,MATCH('Lorri 401b'!N526,'Retirement Calculator'!A:A,0),0),0)</f>
        <v>20171.771259384055</v>
      </c>
      <c r="K526" s="444">
        <f t="shared" ca="1" si="53"/>
        <v>9840.9402102680961</v>
      </c>
      <c r="L526" s="444">
        <f t="shared" ca="1" si="54"/>
        <v>2371666.5906746108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2371666.5906746108</v>
      </c>
      <c r="J527" s="444">
        <f t="array" ref="J527">IFERROR(INDEX('Retirement Calculator'!K:K,MATCH('Lorri 401b'!N527,'Retirement Calculator'!A:A,0),0),0)</f>
        <v>20171.771259384055</v>
      </c>
      <c r="K527" s="444">
        <f t="shared" ca="1" si="53"/>
        <v>9797.8950808967766</v>
      </c>
      <c r="L527" s="444">
        <f t="shared" ca="1" si="54"/>
        <v>2361292.7144961231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2361292.7144961231</v>
      </c>
      <c r="J528" s="444">
        <f t="array" ref="J528">IFERROR(INDEX('Retirement Calculator'!K:K,MATCH('Lorri 401b'!N528,'Retirement Calculator'!A:A,0),0),0)</f>
        <v>20171.771259384055</v>
      </c>
      <c r="K528" s="444">
        <f t="shared" ca="1" si="53"/>
        <v>9754.6705968197457</v>
      </c>
      <c r="L528" s="444">
        <f t="shared" ca="1" si="54"/>
        <v>2350875.6138335587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2350875.6138335587</v>
      </c>
      <c r="J529" s="444">
        <f t="array" ref="J529">IFERROR(INDEX('Retirement Calculator'!K:K,MATCH('Lorri 401b'!N529,'Retirement Calculator'!A:A,0),0),0)</f>
        <v>20171.771259384055</v>
      </c>
      <c r="K529" s="444">
        <f t="shared" ca="1" si="53"/>
        <v>9711.266010725727</v>
      </c>
      <c r="L529" s="444">
        <f t="shared" ca="1" si="54"/>
        <v>2340415.1085849004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2340415.1085849004</v>
      </c>
      <c r="J530" s="444">
        <f t="array" ref="J530">IFERROR(INDEX('Retirement Calculator'!K:K,MATCH('Lorri 401b'!N530,'Retirement Calculator'!A:A,0),0),0)</f>
        <v>20171.771259384055</v>
      </c>
      <c r="K530" s="444">
        <f t="shared" ca="1" si="53"/>
        <v>9667.6805721896508</v>
      </c>
      <c r="L530" s="444">
        <f t="shared" ca="1" si="54"/>
        <v>2329911.017897706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2329911.017897706</v>
      </c>
      <c r="J531" s="444">
        <f t="array" ref="J531">IFERROR(INDEX('Retirement Calculator'!K:K,MATCH('Lorri 401b'!N531,'Retirement Calculator'!A:A,0),0),0)</f>
        <v>20171.771259384055</v>
      </c>
      <c r="K531" s="444">
        <f t="shared" ca="1" si="53"/>
        <v>9623.9135276596735</v>
      </c>
      <c r="L531" s="444">
        <f t="shared" ca="1" si="54"/>
        <v>2319363.1601659814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2319363.1601659814</v>
      </c>
      <c r="J532" s="444">
        <f t="array" ref="J532">IFERROR(INDEX('Retirement Calculator'!K:K,MATCH('Lorri 401b'!N532,'Retirement Calculator'!A:A,0),0),0)</f>
        <v>20171.771259384055</v>
      </c>
      <c r="K532" s="444">
        <f t="shared" ca="1" si="53"/>
        <v>9579.9641204441541</v>
      </c>
      <c r="L532" s="444">
        <f t="shared" ca="1" si="54"/>
        <v>2308771.3530270415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2308771.3530270415</v>
      </c>
      <c r="J533" s="444">
        <f t="array" ref="J533">IFERROR(INDEX('Retirement Calculator'!K:K,MATCH('Lorri 401b'!N533,'Retirement Calculator'!A:A,0),0),0)</f>
        <v>20171.771259384055</v>
      </c>
      <c r="K533" s="444">
        <f t="shared" ca="1" si="53"/>
        <v>9535.8315906985717</v>
      </c>
      <c r="L533" s="444">
        <f t="shared" ca="1" si="54"/>
        <v>2298135.4133583559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2298135.4133583559</v>
      </c>
      <c r="J534" s="444">
        <f t="array" ref="J534">IFERROR(INDEX('Retirement Calculator'!K:K,MATCH('Lorri 401b'!N534,'Retirement Calculator'!A:A,0),0),0)</f>
        <v>20171.771259384055</v>
      </c>
      <c r="K534" s="444">
        <f t="shared" ca="1" si="53"/>
        <v>9491.5151754123817</v>
      </c>
      <c r="L534" s="444">
        <f t="shared" ca="1" si="54"/>
        <v>2287455.1572743841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2287455.1572743841</v>
      </c>
      <c r="J535" s="444">
        <f t="array" ref="J535">IFERROR(INDEX('Retirement Calculator'!K:K,MATCH('Lorri 401b'!N535,'Retirement Calculator'!A:A,0),0),0)</f>
        <v>20171.771259384055</v>
      </c>
      <c r="K535" s="444">
        <f t="shared" ca="1" si="53"/>
        <v>9447.0141083958333</v>
      </c>
      <c r="L535" s="444">
        <f t="shared" ca="1" si="54"/>
        <v>2276730.4001233955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2276730.4001233955</v>
      </c>
      <c r="J536" s="444">
        <f t="array" ref="J536">IFERROR(INDEX('Retirement Calculator'!K:K,MATCH('Lorri 401b'!N536,'Retirement Calculator'!A:A,0),0),0)</f>
        <v>20171.771259384055</v>
      </c>
      <c r="K536" s="444">
        <f t="shared" ca="1" si="53"/>
        <v>9402.327620266713</v>
      </c>
      <c r="L536" s="444">
        <f t="shared" ca="1" si="54"/>
        <v>2265960.9564842782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2265960.9564842782</v>
      </c>
      <c r="J537" s="444">
        <f t="array" ref="J537">IFERROR(INDEX('Retirement Calculator'!K:K,MATCH('Lorri 401b'!N537,'Retirement Calculator'!A:A,0),0),0)</f>
        <v>20171.771259384055</v>
      </c>
      <c r="K537" s="444">
        <f t="shared" ca="1" si="53"/>
        <v>9357.4549384370584</v>
      </c>
      <c r="L537" s="444">
        <f t="shared" ca="1" si="54"/>
        <v>2255146.6401633308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2255146.6401633308</v>
      </c>
      <c r="J538" s="444">
        <f t="array" ref="J538">IFERROR(INDEX('Retirement Calculator'!K:K,MATCH('Lorri 401b'!N538,'Retirement Calculator'!A:A,0),0),0)</f>
        <v>20171.771259384055</v>
      </c>
      <c r="K538" s="444">
        <f t="shared" ca="1" si="53"/>
        <v>9312.3952870997782</v>
      </c>
      <c r="L538" s="444">
        <f t="shared" ca="1" si="54"/>
        <v>2244287.2641910464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2244287.2641910464</v>
      </c>
      <c r="J539" s="444">
        <f t="array" ref="J539">IFERROR(INDEX('Retirement Calculator'!K:K,MATCH('Lorri 401b'!N539,'Retirement Calculator'!A:A,0),0),0)</f>
        <v>20171.771259384055</v>
      </c>
      <c r="K539" s="444">
        <f t="shared" ca="1" si="53"/>
        <v>9267.1478872152584</v>
      </c>
      <c r="L539" s="444">
        <f t="shared" ca="1" si="54"/>
        <v>2233382.6408188776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2233382.6408188776</v>
      </c>
      <c r="J540" s="444">
        <f t="array" ref="J540">IFERROR(INDEX('Retirement Calculator'!K:K,MATCH('Lorri 401b'!N540,'Retirement Calculator'!A:A,0),0),0)</f>
        <v>20171.771259384055</v>
      </c>
      <c r="K540" s="444">
        <f t="shared" ca="1" si="53"/>
        <v>9221.7119564978893</v>
      </c>
      <c r="L540" s="444">
        <f t="shared" ca="1" si="54"/>
        <v>2222432.5815159911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2222432.5815159911</v>
      </c>
      <c r="J541" s="444">
        <f t="array" ref="J541">IFERROR(INDEX('Retirement Calculator'!K:K,MATCH('Lorri 401b'!N541,'Retirement Calculator'!A:A,0),0),0)</f>
        <v>20171.771259384055</v>
      </c>
      <c r="K541" s="444">
        <f t="shared" ca="1" si="53"/>
        <v>9176.0867094025289</v>
      </c>
      <c r="L541" s="444">
        <f t="shared" ca="1" si="54"/>
        <v>2211436.8969660094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2211436.8969660094</v>
      </c>
      <c r="J542" s="444">
        <f t="array" ref="J542">IFERROR(INDEX('Retirement Calculator'!K:K,MATCH('Lorri 401b'!N542,'Retirement Calculator'!A:A,0),0),0)</f>
        <v>20171.771259384055</v>
      </c>
      <c r="K542" s="444">
        <f t="shared" ca="1" si="53"/>
        <v>9130.271357110938</v>
      </c>
      <c r="L542" s="444">
        <f t="shared" ca="1" si="54"/>
        <v>2200395.3970637363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2200395.3970637363</v>
      </c>
      <c r="J543" s="444">
        <f t="array" ref="J543">IFERROR(INDEX('Retirement Calculator'!K:K,MATCH('Lorri 401b'!N543,'Retirement Calculator'!A:A,0),0),0)</f>
        <v>20171.771259384055</v>
      </c>
      <c r="K543" s="444">
        <f t="shared" ca="1" si="53"/>
        <v>9084.2651075181329</v>
      </c>
      <c r="L543" s="444">
        <f t="shared" ca="1" si="54"/>
        <v>2189307.8909118702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2189307.8909118702</v>
      </c>
      <c r="J544" s="444">
        <f t="array" ref="J544">IFERROR(INDEX('Retirement Calculator'!K:K,MATCH('Lorri 401b'!N544,'Retirement Calculator'!A:A,0),0),0)</f>
        <v>20171.771259384055</v>
      </c>
      <c r="K544" s="444">
        <f t="shared" ca="1" si="53"/>
        <v>9038.067165218692</v>
      </c>
      <c r="L544" s="444">
        <f t="shared" ca="1" si="54"/>
        <v>2178174.1868177047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2178174.1868177047</v>
      </c>
      <c r="J545" s="444">
        <f t="array" ref="J545">IFERROR(INDEX('Retirement Calculator'!K:K,MATCH('Lorri 401b'!N545,'Retirement Calculator'!A:A,0),0),0)</f>
        <v>20171.771259384055</v>
      </c>
      <c r="K545" s="444">
        <f t="shared" ca="1" si="53"/>
        <v>8991.6767314930021</v>
      </c>
      <c r="L545" s="444">
        <f t="shared" ca="1" si="54"/>
        <v>2166994.0922898133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2166994.0922898133</v>
      </c>
      <c r="J546" s="444">
        <f t="array" ref="J546">IFERROR(INDEX('Retirement Calculator'!K:K,MATCH('Lorri 401b'!N546,'Retirement Calculator'!A:A,0),0),0)</f>
        <v>20171.771259384055</v>
      </c>
      <c r="K546" s="444">
        <f t="shared" ca="1" si="53"/>
        <v>8945.0930042934542</v>
      </c>
      <c r="L546" s="444">
        <f t="shared" ca="1" si="54"/>
        <v>2155767.4140347224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2155767.4140347224</v>
      </c>
      <c r="J547" s="444">
        <f t="array" ref="J547">IFERROR(INDEX('Retirement Calculator'!K:K,MATCH('Lorri 401b'!N547,'Retirement Calculator'!A:A,0),0),0)</f>
        <v>20171.771259384055</v>
      </c>
      <c r="K547" s="444">
        <f t="shared" ca="1" si="53"/>
        <v>8898.3151782305758</v>
      </c>
      <c r="L547" s="444">
        <f t="shared" ca="1" si="54"/>
        <v>2144493.9579535685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2144493.9579535685</v>
      </c>
      <c r="J548" s="444">
        <f t="array" ref="J548">IFERROR(INDEX('Retirement Calculator'!K:K,MATCH('Lorri 401b'!N548,'Retirement Calculator'!A:A,0),0),0)</f>
        <v>20171.771259384055</v>
      </c>
      <c r="K548" s="444">
        <f t="shared" ca="1" si="53"/>
        <v>8851.3424445591008</v>
      </c>
      <c r="L548" s="444">
        <f t="shared" ca="1" si="54"/>
        <v>2133173.5291387434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2133173.5291387434</v>
      </c>
      <c r="J549" s="444">
        <f t="array" ref="J549">IFERROR(INDEX('Retirement Calculator'!K:K,MATCH('Lorri 401b'!N549,'Retirement Calculator'!A:A,0),0),0)</f>
        <v>20171.771259384055</v>
      </c>
      <c r="K549" s="444">
        <f t="shared" ca="1" si="53"/>
        <v>8804.1739911639961</v>
      </c>
      <c r="L549" s="444">
        <f t="shared" ca="1" si="54"/>
        <v>2121805.9318705234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2121805.9318705234</v>
      </c>
      <c r="J550" s="444">
        <f t="array" ref="J550">IFERROR(INDEX('Retirement Calculator'!K:K,MATCH('Lorri 401b'!N550,'Retirement Calculator'!A:A,0),0),0)</f>
        <v>20171.771259384055</v>
      </c>
      <c r="K550" s="444">
        <f t="shared" ca="1" si="53"/>
        <v>8756.8090025464135</v>
      </c>
      <c r="L550" s="444">
        <f t="shared" ca="1" si="54"/>
        <v>2110390.9696136857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2110390.9696136857</v>
      </c>
      <c r="J551" s="444">
        <f t="array" ref="J551">IFERROR(INDEX('Retirement Calculator'!K:K,MATCH('Lorri 401b'!N551,'Retirement Calculator'!A:A,0),0),0)</f>
        <v>20171.771259384055</v>
      </c>
      <c r="K551" s="444">
        <f t="shared" ca="1" si="53"/>
        <v>8709.2466598095907</v>
      </c>
      <c r="L551" s="444">
        <f t="shared" ca="1" si="54"/>
        <v>2098928.4450141112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2098928.4450141112</v>
      </c>
      <c r="J552" s="444">
        <f t="array" ref="J552">IFERROR(INDEX('Retirement Calculator'!K:K,MATCH('Lorri 401b'!N552,'Retirement Calculator'!A:A,0),0),0)</f>
        <v>20171.771259384055</v>
      </c>
      <c r="K552" s="444">
        <f t="shared" ca="1" si="53"/>
        <v>8661.4861406446962</v>
      </c>
      <c r="L552" s="444">
        <f t="shared" ca="1" si="54"/>
        <v>2087418.1598953719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2087418.1598953719</v>
      </c>
      <c r="J553" s="444">
        <f t="array" ref="J553">IFERROR(INDEX('Retirement Calculator'!K:K,MATCH('Lorri 401b'!N553,'Retirement Calculator'!A:A,0),0),0)</f>
        <v>20171.771259384055</v>
      </c>
      <c r="K553" s="444">
        <f t="shared" ca="1" si="53"/>
        <v>8613.5266193166153</v>
      </c>
      <c r="L553" s="444">
        <f t="shared" ca="1" si="54"/>
        <v>2075859.9152553044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2075859.9152553044</v>
      </c>
      <c r="J554" s="444">
        <f t="array" ref="J554">IFERROR(INDEX('Retirement Calculator'!K:K,MATCH('Lorri 401b'!N554,'Retirement Calculator'!A:A,0),0),0)</f>
        <v>20171.771259384055</v>
      </c>
      <c r="K554" s="444">
        <f t="shared" ca="1" si="53"/>
        <v>8565.3672666496677</v>
      </c>
      <c r="L554" s="444">
        <f t="shared" ca="1" si="54"/>
        <v>2064253.51126257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2064253.51126257</v>
      </c>
      <c r="J555" s="444">
        <f t="array" ref="J555">IFERROR(INDEX('Retirement Calculator'!K:K,MATCH('Lorri 401b'!N555,'Retirement Calculator'!A:A,0),0),0)</f>
        <v>20171.771259384055</v>
      </c>
      <c r="K555" s="444">
        <f t="shared" ca="1" si="53"/>
        <v>8517.0072500132737</v>
      </c>
      <c r="L555" s="444">
        <f t="shared" ca="1" si="54"/>
        <v>2052598.7472531993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2052598.7472531993</v>
      </c>
      <c r="J556" s="444">
        <f t="array" ref="J556">IFERROR(INDEX('Retirement Calculator'!K:K,MATCH('Lorri 401b'!N556,'Retirement Calculator'!A:A,0),0),0)</f>
        <v>20171.771259384055</v>
      </c>
      <c r="K556" s="444">
        <f t="shared" ca="1" si="53"/>
        <v>8468.4457333075643</v>
      </c>
      <c r="L556" s="444">
        <f t="shared" ca="1" si="54"/>
        <v>2040895.421727123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2040895.421727123</v>
      </c>
      <c r="J557" s="444">
        <f t="array" ref="J557">IFERROR(INDEX('Retirement Calculator'!K:K,MATCH('Lorri 401b'!N557,'Retirement Calculator'!A:A,0),0),0)</f>
        <v>20171.771259384055</v>
      </c>
      <c r="K557" s="444">
        <f t="shared" ca="1" si="53"/>
        <v>8419.6818769489128</v>
      </c>
      <c r="L557" s="444">
        <f t="shared" ca="1" si="54"/>
        <v>2029143.3323446878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2029143.3323446878</v>
      </c>
      <c r="J558" s="444">
        <f t="array" ref="J558">IFERROR(INDEX('Retirement Calculator'!K:K,MATCH('Lorri 401b'!N558,'Retirement Calculator'!A:A,0),0),0)</f>
        <v>20171.771259384055</v>
      </c>
      <c r="K558" s="444">
        <f t="shared" ca="1" si="53"/>
        <v>8370.7148378554321</v>
      </c>
      <c r="L558" s="444">
        <f t="shared" ca="1" si="54"/>
        <v>2017342.2759231592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2017342.2759231592</v>
      </c>
      <c r="J559" s="444">
        <f t="array" ref="J559">IFERROR(INDEX('Retirement Calculator'!K:K,MATCH('Lorri 401b'!N559,'Retirement Calculator'!A:A,0),0),0)</f>
        <v>20171.771259384055</v>
      </c>
      <c r="K559" s="444">
        <f t="shared" ca="1" si="53"/>
        <v>8321.5437694323973</v>
      </c>
      <c r="L559" s="444">
        <f t="shared" ca="1" si="54"/>
        <v>2005492.0484332077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2005492.0484332077</v>
      </c>
      <c r="J560" s="444">
        <f t="array" ref="J560">IFERROR(INDEX('Retirement Calculator'!K:K,MATCH('Lorri 401b'!N560,'Retirement Calculator'!A:A,0),0),0)</f>
        <v>20171.771259384055</v>
      </c>
      <c r="K560" s="444">
        <f t="shared" ca="1" si="53"/>
        <v>8272.1678215575994</v>
      </c>
      <c r="L560" s="444">
        <f t="shared" ca="1" si="54"/>
        <v>1993592.4449953812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1993592.4449953812</v>
      </c>
      <c r="J561" s="444">
        <f t="array" ref="J561">IFERROR(INDEX('Retirement Calculator'!K:K,MATCH('Lorri 401b'!N561,'Retirement Calculator'!A:A,0),0),0)</f>
        <v>20171.771259384055</v>
      </c>
      <c r="K561" s="444">
        <f t="shared" ca="1" si="53"/>
        <v>8222.5861405666546</v>
      </c>
      <c r="L561" s="444">
        <f t="shared" ca="1" si="54"/>
        <v>1981643.2598765639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1981643.2598765639</v>
      </c>
      <c r="J562" s="444">
        <f t="array" ref="J562">IFERROR(INDEX('Retirement Calculator'!K:K,MATCH('Lorri 401b'!N562,'Retirement Calculator'!A:A,0),0),0)</f>
        <v>20171.771259384055</v>
      </c>
      <c r="K562" s="444">
        <f t="shared" ca="1" si="53"/>
        <v>8172.7978692382494</v>
      </c>
      <c r="L562" s="444">
        <f t="shared" ca="1" si="54"/>
        <v>1969644.2864864182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1969644.2864864182</v>
      </c>
      <c r="J563" s="444">
        <f t="array" ref="J563">IFERROR(INDEX('Retirement Calculator'!K:K,MATCH('Lorri 401b'!N563,'Retirement Calculator'!A:A,0),0),0)</f>
        <v>20171.771259384055</v>
      </c>
      <c r="K563" s="444">
        <f t="shared" ca="1" si="53"/>
        <v>8122.8021467793105</v>
      </c>
      <c r="L563" s="444">
        <f t="shared" ca="1" si="54"/>
        <v>1957595.3173738136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1957595.3173738136</v>
      </c>
      <c r="J564" s="444">
        <f t="array" ref="J564">IFERROR(INDEX('Retirement Calculator'!K:K,MATCH('Lorri 401b'!N564,'Retirement Calculator'!A:A,0),0),0)</f>
        <v>20171.771259384055</v>
      </c>
      <c r="K564" s="444">
        <f t="shared" ca="1" si="53"/>
        <v>8072.5981088101234</v>
      </c>
      <c r="L564" s="444">
        <f t="shared" ca="1" si="54"/>
        <v>1945496.1442232397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1945496.1442232397</v>
      </c>
      <c r="J565" s="444">
        <f t="array" ref="J565">IFERROR(INDEX('Retirement Calculator'!K:K,MATCH('Lorri 401b'!N565,'Retirement Calculator'!A:A,0),0),0)</f>
        <v>20171.771259384055</v>
      </c>
      <c r="K565" s="444">
        <f t="shared" ca="1" si="53"/>
        <v>8022.1848873493991</v>
      </c>
      <c r="L565" s="444">
        <f t="shared" ca="1" si="54"/>
        <v>1933346.5578512051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1933346.5578512051</v>
      </c>
      <c r="J566" s="444">
        <f t="array" ref="J566">IFERROR(INDEX('Retirement Calculator'!K:K,MATCH('Lorri 401b'!N566,'Retirement Calculator'!A:A,0),0),0)</f>
        <v>20171.771259384055</v>
      </c>
      <c r="K566" s="444">
        <f t="shared" ca="1" si="53"/>
        <v>7971.5616107992546</v>
      </c>
      <c r="L566" s="444">
        <f t="shared" ca="1" si="54"/>
        <v>1921146.3482026204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1921146.3482026204</v>
      </c>
      <c r="J567" s="444">
        <f t="array" ref="J567">IFERROR(INDEX('Retirement Calculator'!K:K,MATCH('Lorri 401b'!N567,'Retirement Calculator'!A:A,0),0),0)</f>
        <v>20171.771259384055</v>
      </c>
      <c r="K567" s="444">
        <f t="shared" ca="1" si="53"/>
        <v>7920.7274039301528</v>
      </c>
      <c r="L567" s="444">
        <f t="shared" ca="1" si="54"/>
        <v>1908895.3043471666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1908895.3043471666</v>
      </c>
      <c r="J568" s="444">
        <f t="array" ref="J568">IFERROR(INDEX('Retirement Calculator'!K:K,MATCH('Lorri 401b'!N568,'Retirement Calculator'!A:A,0),0),0)</f>
        <v>20171.771259384055</v>
      </c>
      <c r="K568" s="444">
        <f t="shared" ca="1" si="53"/>
        <v>7869.6813878657595</v>
      </c>
      <c r="L568" s="444">
        <f t="shared" ca="1" si="54"/>
        <v>1896593.2144756482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1896593.2144756482</v>
      </c>
      <c r="J569" s="444">
        <f t="array" ref="J569">IFERROR(INDEX('Retirement Calculator'!K:K,MATCH('Lorri 401b'!N569,'Retirement Calculator'!A:A,0),0),0)</f>
        <v>20171.771259384055</v>
      </c>
      <c r="K569" s="444">
        <f t="shared" ca="1" si="53"/>
        <v>7818.4226800677689</v>
      </c>
      <c r="L569" s="444">
        <f t="shared" ca="1" si="54"/>
        <v>1884239.8658963321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1884239.8658963321</v>
      </c>
      <c r="J570" s="444">
        <f t="array" ref="J570">IFERROR(INDEX('Retirement Calculator'!K:K,MATCH('Lorri 401b'!N570,'Retirement Calculator'!A:A,0),0),0)</f>
        <v>20171.771259384055</v>
      </c>
      <c r="K570" s="444">
        <f t="shared" ca="1" si="53"/>
        <v>7766.9503943206155</v>
      </c>
      <c r="L570" s="444">
        <f t="shared" ca="1" si="54"/>
        <v>1871835.0450312686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1871835.0450312686</v>
      </c>
      <c r="J571" s="444">
        <f t="array" ref="J571">IFERROR(INDEX('Retirement Calculator'!K:K,MATCH('Lorri 401b'!N571,'Retirement Calculator'!A:A,0),0),0)</f>
        <v>20171.771259384055</v>
      </c>
      <c r="K571" s="444">
        <f t="shared" ca="1" si="53"/>
        <v>7715.2636407161854</v>
      </c>
      <c r="L571" s="444">
        <f t="shared" ca="1" si="54"/>
        <v>1859378.5374126008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1859378.5374126008</v>
      </c>
      <c r="J572" s="444">
        <f t="array" ref="J572">IFERROR(INDEX('Retirement Calculator'!K:K,MATCH('Lorri 401b'!N572,'Retirement Calculator'!A:A,0),0),0)</f>
        <v>20171.771259384055</v>
      </c>
      <c r="K572" s="444">
        <f t="shared" ca="1" si="53"/>
        <v>7663.3615256384037</v>
      </c>
      <c r="L572" s="444">
        <f t="shared" ca="1" si="54"/>
        <v>1846870.1276788553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1846870.1276788553</v>
      </c>
      <c r="J573" s="444">
        <f t="array" ref="J573">IFERROR(INDEX('Retirement Calculator'!K:K,MATCH('Lorri 401b'!N573,'Retirement Calculator'!A:A,0),0),0)</f>
        <v>20171.771259384055</v>
      </c>
      <c r="K573" s="444">
        <f t="shared" ca="1" si="53"/>
        <v>7611.2431517477971</v>
      </c>
      <c r="L573" s="444">
        <f t="shared" ca="1" si="54"/>
        <v>1834309.5995712192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1834309.5995712192</v>
      </c>
      <c r="J574" s="444">
        <f t="array" ref="J574">IFERROR(INDEX('Retirement Calculator'!K:K,MATCH('Lorri 401b'!N574,'Retirement Calculator'!A:A,0),0),0)</f>
        <v>20171.771259384055</v>
      </c>
      <c r="K574" s="444">
        <f t="shared" ca="1" si="53"/>
        <v>7558.9076179659805</v>
      </c>
      <c r="L574" s="444">
        <f t="shared" ca="1" si="54"/>
        <v>1821696.7359298011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1821696.7359298011</v>
      </c>
      <c r="J575" s="444">
        <f t="array" ref="J575">IFERROR(INDEX('Retirement Calculator'!K:K,MATCH('Lorri 401b'!N575,'Retirement Calculator'!A:A,0),0),0)</f>
        <v>20171.771259384055</v>
      </c>
      <c r="K575" s="444">
        <f t="shared" ca="1" si="53"/>
        <v>7506.354019460071</v>
      </c>
      <c r="L575" s="444">
        <f t="shared" ca="1" si="54"/>
        <v>1809031.3186898772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1809031.3186898772</v>
      </c>
      <c r="J576" s="444">
        <f t="array" ref="J576">IFERROR(INDEX('Retirement Calculator'!K:K,MATCH('Lorri 401b'!N576,'Retirement Calculator'!A:A,0),0),0)</f>
        <v>20171.771259384055</v>
      </c>
      <c r="K576" s="444">
        <f t="shared" ca="1" si="53"/>
        <v>7453.5814476270543</v>
      </c>
      <c r="L576" s="444">
        <f t="shared" ca="1" si="54"/>
        <v>1796313.1288781203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1796313.1288781203</v>
      </c>
      <c r="J577" s="444">
        <f t="array" ref="J577">IFERROR(INDEX('Retirement Calculator'!K:K,MATCH('Lorri 401b'!N577,'Retirement Calculator'!A:A,0),0),0)</f>
        <v>20171.771259384055</v>
      </c>
      <c r="K577" s="444">
        <f t="shared" ca="1" si="53"/>
        <v>7400.5889900780676</v>
      </c>
      <c r="L577" s="444">
        <f t="shared" ca="1" si="54"/>
        <v>1783541.9466088144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1783541.9466088144</v>
      </c>
      <c r="J578" s="444">
        <f t="array" ref="J578">IFERROR(INDEX('Retirement Calculator'!K:K,MATCH('Lorri 401b'!N578,'Retirement Calculator'!A:A,0),0),0)</f>
        <v>20171.771259384055</v>
      </c>
      <c r="K578" s="444">
        <f t="shared" ca="1" si="53"/>
        <v>7347.3757306226262</v>
      </c>
      <c r="L578" s="444">
        <f t="shared" ca="1" si="54"/>
        <v>1770717.551080053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1770717.551080053</v>
      </c>
      <c r="J579" s="444">
        <f t="array" ref="J579">IFERROR(INDEX('Retirement Calculator'!K:K,MATCH('Lorri 401b'!N579,'Retirement Calculator'!A:A,0),0),0)</f>
        <v>20171.771259384055</v>
      </c>
      <c r="K579" s="444">
        <f t="shared" ca="1" si="53"/>
        <v>7293.940749252788</v>
      </c>
      <c r="L579" s="444">
        <f t="shared" ca="1" si="54"/>
        <v>1757839.7205699217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1757839.7205699217</v>
      </c>
      <c r="J580" s="444">
        <f t="array" ref="J580">IFERROR(INDEX('Retirement Calculator'!K:K,MATCH('Lorri 401b'!N580,'Retirement Calculator'!A:A,0),0),0)</f>
        <v>20171.771259384055</v>
      </c>
      <c r="K580" s="444">
        <f t="shared" ca="1" si="53"/>
        <v>7240.2831221272399</v>
      </c>
      <c r="L580" s="444">
        <f t="shared" ca="1" si="54"/>
        <v>1744908.2324326648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1744908.2324326648</v>
      </c>
      <c r="J581" s="444">
        <f t="array" ref="J581">IFERROR(INDEX('Retirement Calculator'!K:K,MATCH('Lorri 401b'!N581,'Retirement Calculator'!A:A,0),0),0)</f>
        <v>20171.771259384055</v>
      </c>
      <c r="K581" s="444">
        <f t="shared" ca="1" si="53"/>
        <v>7186.4019215553371</v>
      </c>
      <c r="L581" s="444">
        <f t="shared" ca="1" si="54"/>
        <v>1731922.8630948362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1731922.8630948362</v>
      </c>
      <c r="J582" s="444">
        <f t="array" ref="J582">IFERROR(INDEX('Retirement Calculator'!K:K,MATCH('Lorri 401b'!N582,'Retirement Calculator'!A:A,0),0),0)</f>
        <v>20171.771259384055</v>
      </c>
      <c r="K582" s="444">
        <f t="shared" ca="1" si="53"/>
        <v>7132.2962159810495</v>
      </c>
      <c r="L582" s="444">
        <f t="shared" ca="1" si="54"/>
        <v>1718883.3880514333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1718883.3880514333</v>
      </c>
      <c r="J583" s="444">
        <f t="array" ref="J583">IFERROR(INDEX('Retirement Calculator'!K:K,MATCH('Lorri 401b'!N583,'Retirement Calculator'!A:A,0),0),0)</f>
        <v>20171.771259384055</v>
      </c>
      <c r="K583" s="444">
        <f t="shared" ca="1" si="53"/>
        <v>7077.9650699668719</v>
      </c>
      <c r="L583" s="444">
        <f t="shared" ca="1" si="54"/>
        <v>1705789.5818620161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1705789.5818620161</v>
      </c>
      <c r="J584" s="444">
        <f t="array" ref="J584">IFERROR(INDEX('Retirement Calculator'!K:K,MATCH('Lorri 401b'!N584,'Retirement Calculator'!A:A,0),0),0)</f>
        <v>20171.771259384055</v>
      </c>
      <c r="K584" s="444">
        <f t="shared" ca="1" si="53"/>
        <v>7023.407544177634</v>
      </c>
      <c r="L584" s="444">
        <f t="shared" ca="1" si="54"/>
        <v>1692641.2181468098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1692641.2181468098</v>
      </c>
      <c r="J585" s="444">
        <f t="array" ref="J585">IFERROR(INDEX('Retirement Calculator'!K:K,MATCH('Lorri 401b'!N585,'Retirement Calculator'!A:A,0),0),0)</f>
        <v>20171.771259384055</v>
      </c>
      <c r="K585" s="444">
        <f t="shared" ca="1" si="53"/>
        <v>6968.6226953642745</v>
      </c>
      <c r="L585" s="444">
        <f t="shared" ca="1" si="54"/>
        <v>1679438.0695827901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1679438.0695827901</v>
      </c>
      <c r="J586" s="444">
        <f t="array" ref="J586">IFERROR(INDEX('Retirement Calculator'!K:K,MATCH('Lorri 401b'!N586,'Retirement Calculator'!A:A,0),0),0)</f>
        <v>20171.771259384055</v>
      </c>
      <c r="K586" s="444">
        <f t="shared" ca="1" si="53"/>
        <v>6913.6095763475269</v>
      </c>
      <c r="L586" s="444">
        <f t="shared" ca="1" si="54"/>
        <v>1666179.9078997537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1666179.9078997537</v>
      </c>
      <c r="J587" s="444">
        <f t="array" ref="J587">IFERROR(INDEX('Retirement Calculator'!K:K,MATCH('Lorri 401b'!N587,'Retirement Calculator'!A:A,0),0),0)</f>
        <v>20171.771259384055</v>
      </c>
      <c r="K587" s="444">
        <f t="shared" ca="1" si="53"/>
        <v>6858.3672360015398</v>
      </c>
      <c r="L587" s="444">
        <f t="shared" ca="1" si="54"/>
        <v>1652866.5038763713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1652866.5038763713</v>
      </c>
      <c r="J588" s="444">
        <f t="array" ref="J588">IFERROR(INDEX('Retirement Calculator'!K:K,MATCH('Lorri 401b'!N588,'Retirement Calculator'!A:A,0),0),0)</f>
        <v>20171.771259384055</v>
      </c>
      <c r="K588" s="444">
        <f t="shared" ca="1" si="53"/>
        <v>6802.8947192374471</v>
      </c>
      <c r="L588" s="444">
        <f t="shared" ca="1" si="54"/>
        <v>1639497.6273362248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1639497.6273362248</v>
      </c>
      <c r="J589" s="444">
        <f t="array" ref="J589">IFERROR(INDEX('Retirement Calculator'!K:K,MATCH('Lorri 401b'!N589,'Retirement Calculator'!A:A,0),0),0)</f>
        <v>20171.771259384055</v>
      </c>
      <c r="K589" s="444">
        <f t="shared" ca="1" si="53"/>
        <v>6747.1910669868366</v>
      </c>
      <c r="L589" s="444">
        <f t="shared" ca="1" si="54"/>
        <v>1626073.0471438277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1626073.0471438277</v>
      </c>
      <c r="J590" s="444">
        <f t="array" ref="J590">IFERROR(INDEX('Retirement Calculator'!K:K,MATCH('Lorri 401b'!N590,'Retirement Calculator'!A:A,0),0),0)</f>
        <v>20171.771259384055</v>
      </c>
      <c r="K590" s="444">
        <f t="shared" ca="1" si="53"/>
        <v>6691.255316185182</v>
      </c>
      <c r="L590" s="444">
        <f t="shared" ca="1" si="54"/>
        <v>1612592.5312006287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1612592.5312006287</v>
      </c>
      <c r="J591" s="444">
        <f t="array" ref="J591">IFERROR(INDEX('Retirement Calculator'!K:K,MATCH('Lorri 401b'!N591,'Retirement Calculator'!A:A,0),0),0)</f>
        <v>20171.771259384055</v>
      </c>
      <c r="K591" s="444">
        <f t="shared" ca="1" si="53"/>
        <v>6635.0864997551862</v>
      </c>
      <c r="L591" s="444">
        <f t="shared" ca="1" si="54"/>
        <v>1599055.846441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1599055.846441</v>
      </c>
      <c r="J592" s="444">
        <f t="array" ref="J592">IFERROR(INDEX('Retirement Calculator'!K:K,MATCH('Lorri 401b'!N592,'Retirement Calculator'!A:A,0),0),0)</f>
        <v>20171.771259384055</v>
      </c>
      <c r="K592" s="444">
        <f t="shared" ca="1" si="53"/>
        <v>6578.6836465900669</v>
      </c>
      <c r="L592" s="444">
        <f t="shared" ca="1" si="54"/>
        <v>1585462.758828206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1585462.758828206</v>
      </c>
      <c r="J593" s="444">
        <f t="array" ref="J593">IFERROR(INDEX('Retirement Calculator'!K:K,MATCH('Lorri 401b'!N593,'Retirement Calculator'!A:A,0),0),0)</f>
        <v>20171.771259384055</v>
      </c>
      <c r="K593" s="444">
        <f t="shared" ca="1" si="53"/>
        <v>6522.0457815367581</v>
      </c>
      <c r="L593" s="444">
        <f t="shared" ca="1" si="54"/>
        <v>1571813.0333503587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1571813.0333503587</v>
      </c>
      <c r="J594" s="444">
        <f t="array" ref="J594">IFERROR(INDEX('Retirement Calculator'!K:K,MATCH('Lorri 401b'!N594,'Retirement Calculator'!A:A,0),0),0)</f>
        <v>20171.771259384055</v>
      </c>
      <c r="K594" s="444">
        <f t="shared" ca="1" si="53"/>
        <v>6465.1719253790616</v>
      </c>
      <c r="L594" s="444">
        <f t="shared" ca="1" si="54"/>
        <v>1558106.4340163537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1558106.4340163537</v>
      </c>
      <c r="J595" s="444">
        <f t="array" ref="J595">IFERROR(INDEX('Retirement Calculator'!K:K,MATCH('Lorri 401b'!N595,'Retirement Calculator'!A:A,0),0),0)</f>
        <v>20171.771259384055</v>
      </c>
      <c r="K595" s="444">
        <f t="shared" ca="1" si="53"/>
        <v>6408.0610948207068</v>
      </c>
      <c r="L595" s="444">
        <f t="shared" ca="1" si="54"/>
        <v>1544342.7238517904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1544342.7238517904</v>
      </c>
      <c r="J596" s="444">
        <f t="array" ref="J596">IFERROR(INDEX('Retirement Calculator'!K:K,MATCH('Lorri 401b'!N596,'Retirement Calculator'!A:A,0),0),0)</f>
        <v>20171.771259384055</v>
      </c>
      <c r="K596" s="444">
        <f t="shared" ca="1" si="53"/>
        <v>6350.7123024683597</v>
      </c>
      <c r="L596" s="444">
        <f t="shared" ca="1" si="54"/>
        <v>1530521.6648948747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1530521.6648948747</v>
      </c>
      <c r="J597" s="444">
        <f t="array" ref="J597">IFERROR(INDEX('Retirement Calculator'!K:K,MATCH('Lorri 401b'!N597,'Retirement Calculator'!A:A,0),0),0)</f>
        <v>20171.771259384055</v>
      </c>
      <c r="K597" s="444">
        <f t="shared" ca="1" si="53"/>
        <v>6293.1245568145441</v>
      </c>
      <c r="L597" s="444">
        <f t="shared" ca="1" si="54"/>
        <v>1516643.0181923052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1516643.0181923052</v>
      </c>
      <c r="J598" s="444">
        <f t="array" ref="J598">IFERROR(INDEX('Retirement Calculator'!K:K,MATCH('Lorri 401b'!N598,'Retirement Calculator'!A:A,0),0),0)</f>
        <v>20171.771259384055</v>
      </c>
      <c r="K598" s="444">
        <f t="shared" ca="1" si="53"/>
        <v>6235.2968622205053</v>
      </c>
      <c r="L598" s="444">
        <f t="shared" ca="1" si="54"/>
        <v>1502706.5437951416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1502706.5437951416</v>
      </c>
      <c r="J599" s="444">
        <f t="array" ref="J599">IFERROR(INDEX('Retirement Calculator'!K:K,MATCH('Lorri 401b'!N599,'Retirement Calculator'!A:A,0),0),0)</f>
        <v>20171.771259384055</v>
      </c>
      <c r="K599" s="444">
        <f t="shared" ca="1" si="53"/>
        <v>6177.2282188989902</v>
      </c>
      <c r="L599" s="444">
        <f t="shared" ca="1" si="54"/>
        <v>1488712.0007546565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1488712.0007546565</v>
      </c>
      <c r="J600" s="444">
        <f t="array" ref="J600">IFERROR(INDEX('Retirement Calculator'!K:K,MATCH('Lorri 401b'!N600,'Retirement Calculator'!A:A,0),0),0)</f>
        <v>20171.771259384055</v>
      </c>
      <c r="K600" s="444">
        <f t="shared" ca="1" si="53"/>
        <v>6118.9176228969691</v>
      </c>
      <c r="L600" s="444">
        <f t="shared" ca="1" si="54"/>
        <v>1474659.1471181696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1474659.1471181696</v>
      </c>
      <c r="J601" s="444">
        <f t="array" ref="J601">IFERROR(INDEX('Retirement Calculator'!K:K,MATCH('Lorri 401b'!N601,'Retirement Calculator'!A:A,0),0),0)</f>
        <v>20171.771259384055</v>
      </c>
      <c r="K601" s="444">
        <f t="shared" ca="1" si="53"/>
        <v>6060.364066078273</v>
      </c>
      <c r="L601" s="444">
        <f t="shared" ca="1" si="54"/>
        <v>1460547.7399248639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1460547.7399248639</v>
      </c>
      <c r="J602" s="444">
        <f t="array" ref="J602">IFERROR(INDEX('Retirement Calculator'!K:K,MATCH('Lorri 401b'!N602,'Retirement Calculator'!A:A,0),0),0)</f>
        <v>20171.771259384055</v>
      </c>
      <c r="K602" s="444">
        <f t="shared" ca="1" si="53"/>
        <v>6001.5665361061665</v>
      </c>
      <c r="L602" s="444">
        <f t="shared" ca="1" si="54"/>
        <v>1446377.5352015861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1446377.5352015861</v>
      </c>
      <c r="J603" s="444">
        <f t="array" ref="J603">IFERROR(INDEX('Retirement Calculator'!K:K,MATCH('Lorri 401b'!N603,'Retirement Calculator'!A:A,0),0),0)</f>
        <v>20171.771259384055</v>
      </c>
      <c r="K603" s="444">
        <f t="shared" ca="1" si="53"/>
        <v>5942.5240164258421</v>
      </c>
      <c r="L603" s="444">
        <f t="shared" ca="1" si="54"/>
        <v>1432148.287958628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1432148.287958628</v>
      </c>
      <c r="J604" s="444">
        <f t="array" ref="J604">IFERROR(INDEX('Retirement Calculator'!K:K,MATCH('Lorri 401b'!N604,'Retirement Calculator'!A:A,0),0),0)</f>
        <v>20171.771259384055</v>
      </c>
      <c r="K604" s="444">
        <f t="shared" ca="1" si="53"/>
        <v>5883.2354862468501</v>
      </c>
      <c r="L604" s="444">
        <f t="shared" ca="1" si="54"/>
        <v>1417859.7521854909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1417859.7521854909</v>
      </c>
      <c r="J605" s="444">
        <f t="array" ref="J605">IFERROR(INDEX('Retirement Calculator'!K:K,MATCH('Lorri 401b'!N605,'Retirement Calculator'!A:A,0),0),0)</f>
        <v>20171.771259384055</v>
      </c>
      <c r="K605" s="444">
        <f t="shared" ca="1" si="53"/>
        <v>5823.6999205254451</v>
      </c>
      <c r="L605" s="444">
        <f t="shared" ca="1" si="54"/>
        <v>1403511.6808466325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1403511.6808466325</v>
      </c>
      <c r="J606" s="444">
        <f t="array" ref="J606">IFERROR(INDEX('Retirement Calculator'!K:K,MATCH('Lorri 401b'!N606,'Retirement Calculator'!A:A,0),0),0)</f>
        <v>20171.771259384055</v>
      </c>
      <c r="K606" s="444">
        <f t="shared" ca="1" si="53"/>
        <v>5763.9162899468683</v>
      </c>
      <c r="L606" s="444">
        <f t="shared" ca="1" si="54"/>
        <v>1389103.8258771952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1389103.8258771952</v>
      </c>
      <c r="J607" s="444">
        <f t="array" ref="J607">IFERROR(INDEX('Retirement Calculator'!K:K,MATCH('Lorri 401b'!N607,'Retirement Calculator'!A:A,0),0),0)</f>
        <v>20171.771259384055</v>
      </c>
      <c r="K607" s="444">
        <f t="shared" ca="1" si="53"/>
        <v>5703.8835609075468</v>
      </c>
      <c r="L607" s="444">
        <f t="shared" ca="1" si="54"/>
        <v>1374635.9381787188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1374635.9381787188</v>
      </c>
      <c r="J608" s="444">
        <f t="array" ref="J608">IFERROR(INDEX('Retirement Calculator'!K:K,MATCH('Lorri 401b'!N608,'Retirement Calculator'!A:A,0),0),0)</f>
        <v>20171.771259384055</v>
      </c>
      <c r="K608" s="444">
        <f t="shared" ca="1" si="53"/>
        <v>5643.6006954972281</v>
      </c>
      <c r="L608" s="444">
        <f t="shared" ca="1" si="54"/>
        <v>1360107.7676148319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1360107.7676148319</v>
      </c>
      <c r="J609" s="444">
        <f t="array" ref="J609">IFERROR(INDEX('Retirement Calculator'!K:K,MATCH('Lorri 401b'!N609,'Retirement Calculator'!A:A,0),0),0)</f>
        <v>20171.771259384055</v>
      </c>
      <c r="K609" s="444">
        <f t="shared" ca="1" si="53"/>
        <v>5583.0666514810327</v>
      </c>
      <c r="L609" s="444">
        <f t="shared" ca="1" si="54"/>
        <v>1345519.0630069289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1345519.0630069289</v>
      </c>
      <c r="J610" s="444">
        <f t="array" ref="J610">IFERROR(INDEX('Retirement Calculator'!K:K,MATCH('Lorri 401b'!N610,'Retirement Calculator'!A:A,0),0),0)</f>
        <v>20171.771259384055</v>
      </c>
      <c r="K610" s="444">
        <f t="shared" ca="1" si="53"/>
        <v>5522.2803822814367</v>
      </c>
      <c r="L610" s="444">
        <f t="shared" ca="1" si="54"/>
        <v>1330869.5721298263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1330869.5721298263</v>
      </c>
      <c r="J611" s="444">
        <f t="array" ref="J611">IFERROR(INDEX('Retirement Calculator'!K:K,MATCH('Lorri 401b'!N611,'Retirement Calculator'!A:A,0),0),0)</f>
        <v>20171.771259384055</v>
      </c>
      <c r="K611" s="444">
        <f t="shared" ca="1" si="53"/>
        <v>5461.2408369601762</v>
      </c>
      <c r="L611" s="444">
        <f t="shared" ca="1" si="54"/>
        <v>1316159.0417074026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1316159.0417074026</v>
      </c>
      <c r="J612" s="444">
        <f t="array" ref="J612">IFERROR(INDEX('Retirement Calculator'!K:K,MATCH('Lorri 401b'!N612,'Retirement Calculator'!A:A,0),0),0)</f>
        <v>20171.771259384055</v>
      </c>
      <c r="K612" s="444">
        <f t="shared" ca="1" si="53"/>
        <v>5399.9469602000772</v>
      </c>
      <c r="L612" s="444">
        <f t="shared" ca="1" si="54"/>
        <v>1301387.2174082187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1301387.2174082187</v>
      </c>
      <c r="J613" s="444">
        <f t="array" ref="J613">IFERROR(INDEX('Retirement Calculator'!K:K,MATCH('Lorri 401b'!N613,'Retirement Calculator'!A:A,0),0),0)</f>
        <v>20171.771259384055</v>
      </c>
      <c r="K613" s="444">
        <f t="shared" ca="1" si="53"/>
        <v>5338.3976922868114</v>
      </c>
      <c r="L613" s="444">
        <f t="shared" ca="1" si="54"/>
        <v>1286553.8438411215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1286553.8438411215</v>
      </c>
      <c r="J614" s="444">
        <f t="array" ref="J614">IFERROR(INDEX('Retirement Calculator'!K:K,MATCH('Lorri 401b'!N614,'Retirement Calculator'!A:A,0),0),0)</f>
        <v>20171.771259384055</v>
      </c>
      <c r="K614" s="444">
        <f t="shared" ca="1" si="53"/>
        <v>5276.591969090573</v>
      </c>
      <c r="L614" s="444">
        <f t="shared" ca="1" si="54"/>
        <v>1271658.664550828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1271658.664550828</v>
      </c>
      <c r="J615" s="444">
        <f t="array" ref="J615">IFERROR(INDEX('Retirement Calculator'!K:K,MATCH('Lorri 401b'!N615,'Retirement Calculator'!A:A,0),0),0)</f>
        <v>20171.771259384055</v>
      </c>
      <c r="K615" s="444">
        <f t="shared" ca="1" si="53"/>
        <v>5214.5287220476839</v>
      </c>
      <c r="L615" s="444">
        <f t="shared" ca="1" si="54"/>
        <v>1256701.4220134916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1256701.4220134916</v>
      </c>
      <c r="J616" s="444">
        <f t="array" ref="J616">IFERROR(INDEX('Retirement Calculator'!K:K,MATCH('Lorri 401b'!N616,'Retirement Calculator'!A:A,0),0),0)</f>
        <v>20171.771259384055</v>
      </c>
      <c r="K616" s="444">
        <f t="shared" ca="1" si="53"/>
        <v>5152.2068781421149</v>
      </c>
      <c r="L616" s="444">
        <f t="shared" ca="1" si="54"/>
        <v>1241681.8576322498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1241681.8576322498</v>
      </c>
      <c r="J617" s="444">
        <f t="array" ref="J617">IFERROR(INDEX('Retirement Calculator'!K:K,MATCH('Lorri 401b'!N617,'Retirement Calculator'!A:A,0),0),0)</f>
        <v>20171.771259384055</v>
      </c>
      <c r="K617" s="444">
        <f t="shared" ca="1" si="53"/>
        <v>5089.6253598869407</v>
      </c>
      <c r="L617" s="444">
        <f t="shared" ca="1" si="54"/>
        <v>1226599.7117327529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1226599.7117327529</v>
      </c>
      <c r="J618" s="444">
        <f t="array" ref="J618">IFERROR(INDEX('Retirement Calculator'!K:K,MATCH('Lorri 401b'!N618,'Retirement Calculator'!A:A,0),0),0)</f>
        <v>20171.771259384055</v>
      </c>
      <c r="K618" s="444">
        <f t="shared" ca="1" si="53"/>
        <v>5026.7830853057039</v>
      </c>
      <c r="L618" s="444">
        <f t="shared" ca="1" si="54"/>
        <v>1211454.7235586746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1211454.7235586746</v>
      </c>
      <c r="J619" s="444">
        <f t="array" ref="J619">IFERROR(INDEX('Retirement Calculator'!K:K,MATCH('Lorri 401b'!N619,'Retirement Calculator'!A:A,0),0),0)</f>
        <v>20171.771259384055</v>
      </c>
      <c r="K619" s="444">
        <f t="shared" ca="1" si="53"/>
        <v>4963.6789679137109</v>
      </c>
      <c r="L619" s="444">
        <f t="shared" ca="1" si="54"/>
        <v>1196246.6312672042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1196246.6312672042</v>
      </c>
      <c r="J620" s="444">
        <f t="array" ref="J620">IFERROR(INDEX('Retirement Calculator'!K:K,MATCH('Lorri 401b'!N620,'Retirement Calculator'!A:A,0),0),0)</f>
        <v>20171.771259384055</v>
      </c>
      <c r="K620" s="444">
        <f t="shared" ca="1" si="53"/>
        <v>4900.311916699251</v>
      </c>
      <c r="L620" s="444">
        <f t="shared" ca="1" si="54"/>
        <v>1180975.1719245194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1180975.1719245194</v>
      </c>
      <c r="J621" s="444">
        <f t="array" ref="J621">IFERROR(INDEX('Retirement Calculator'!K:K,MATCH('Lorri 401b'!N621,'Retirement Calculator'!A:A,0),0),0)</f>
        <v>20171.771259384055</v>
      </c>
      <c r="K621" s="444">
        <f t="shared" ca="1" si="53"/>
        <v>4836.6808361047306</v>
      </c>
      <c r="L621" s="444">
        <f t="shared" ca="1" si="54"/>
        <v>1165640.0815012401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1165640.0815012401</v>
      </c>
      <c r="J622" s="444">
        <f t="array" ref="J622">IFERROR(INDEX('Retirement Calculator'!K:K,MATCH('Lorri 401b'!N622,'Retirement Calculator'!A:A,0),0),0)</f>
        <v>20171.771259384055</v>
      </c>
      <c r="K622" s="444">
        <f t="shared" ca="1" si="53"/>
        <v>4772.784626007734</v>
      </c>
      <c r="L622" s="444">
        <f t="shared" ca="1" si="54"/>
        <v>1150241.0948678639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1150241.0948678639</v>
      </c>
      <c r="J623" s="444">
        <f t="array" ref="J623">IFERROR(INDEX('Retirement Calculator'!K:K,MATCH('Lorri 401b'!N623,'Retirement Calculator'!A:A,0),0),0)</f>
        <v>20171.771259384055</v>
      </c>
      <c r="K623" s="444">
        <f t="shared" ca="1" si="53"/>
        <v>4708.6221817019996</v>
      </c>
      <c r="L623" s="444">
        <f t="shared" ca="1" si="54"/>
        <v>1134777.9457901819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1134777.9457901819</v>
      </c>
      <c r="J624" s="444">
        <f t="array" ref="J624">IFERROR(INDEX('Retirement Calculator'!K:K,MATCH('Lorri 401b'!N624,'Retirement Calculator'!A:A,0),0),0)</f>
        <v>20171.771259384055</v>
      </c>
      <c r="K624" s="444">
        <f t="shared" ca="1" si="53"/>
        <v>4644.1923938783248</v>
      </c>
      <c r="L624" s="444">
        <f t="shared" ca="1" si="54"/>
        <v>1119250.3669246761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1119250.3669246761</v>
      </c>
      <c r="J625" s="444">
        <f t="array" ref="J625">IFERROR(INDEX('Retirement Calculator'!K:K,MATCH('Lorri 401b'!N625,'Retirement Calculator'!A:A,0),0),0)</f>
        <v>20171.771259384055</v>
      </c>
      <c r="K625" s="444">
        <f t="shared" ca="1" si="53"/>
        <v>4579.494148605384</v>
      </c>
      <c r="L625" s="444">
        <f t="shared" ca="1" si="54"/>
        <v>1103658.0898138974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1103658.0898138974</v>
      </c>
      <c r="J626" s="444">
        <f t="array" ref="J626">IFERROR(INDEX('Retirement Calculator'!K:K,MATCH('Lorri 401b'!N626,'Retirement Calculator'!A:A,0),0),0)</f>
        <v>20171.771259384055</v>
      </c>
      <c r="K626" s="444">
        <f t="shared" ca="1" si="53"/>
        <v>4514.526327310472</v>
      </c>
      <c r="L626" s="444">
        <f t="shared" ca="1" si="54"/>
        <v>1088000.8448818238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1088000.8448818238</v>
      </c>
      <c r="J627" s="444">
        <f t="array" ref="J627">IFERROR(INDEX('Retirement Calculator'!K:K,MATCH('Lorri 401b'!N627,'Retirement Calculator'!A:A,0),0),0)</f>
        <v>20171.771259384055</v>
      </c>
      <c r="K627" s="444">
        <f t="shared" ca="1" si="53"/>
        <v>4449.2878067601659</v>
      </c>
      <c r="L627" s="444">
        <f t="shared" ca="1" si="54"/>
        <v>1072278.3614291998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1072278.3614291998</v>
      </c>
      <c r="J628" s="444">
        <f t="array" ref="J628">IFERROR(INDEX('Retirement Calculator'!K:K,MATCH('Lorri 401b'!N628,'Retirement Calculator'!A:A,0),0),0)</f>
        <v>20171.771259384055</v>
      </c>
      <c r="K628" s="444">
        <f t="shared" ca="1" si="53"/>
        <v>4383.777459040899</v>
      </c>
      <c r="L628" s="444">
        <f t="shared" ca="1" si="54"/>
        <v>1056490.3676288568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1056490.3676288568</v>
      </c>
      <c r="J629" s="444">
        <f t="array" ref="J629">IFERROR(INDEX('Retirement Calculator'!K:K,MATCH('Lorri 401b'!N629,'Retirement Calculator'!A:A,0),0),0)</f>
        <v>20171.771259384055</v>
      </c>
      <c r="K629" s="444">
        <f t="shared" ca="1" si="53"/>
        <v>4317.9941515394703</v>
      </c>
      <c r="L629" s="444">
        <f t="shared" ca="1" si="54"/>
        <v>1040636.5905210123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1040636.5905210123</v>
      </c>
      <c r="J630" s="444">
        <f t="array" ref="J630">IFERROR(INDEX('Retirement Calculator'!K:K,MATCH('Lorri 401b'!N630,'Retirement Calculator'!A:A,0),0),0)</f>
        <v>20171.771259384055</v>
      </c>
      <c r="K630" s="444">
        <f t="shared" ca="1" si="53"/>
        <v>4251.9367469234512</v>
      </c>
      <c r="L630" s="444">
        <f t="shared" ca="1" si="54"/>
        <v>1024716.7560085517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1024716.7560085517</v>
      </c>
      <c r="J631" s="444">
        <f t="array" ref="J631">IFERROR(INDEX('Retirement Calculator'!K:K,MATCH('Lorri 401b'!N631,'Retirement Calculator'!A:A,0),0),0)</f>
        <v>20171.771259384055</v>
      </c>
      <c r="K631" s="444">
        <f t="shared" ca="1" si="53"/>
        <v>4185.6041031215327</v>
      </c>
      <c r="L631" s="444">
        <f t="shared" ca="1" si="54"/>
        <v>1008730.5888522892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1008730.5888522892</v>
      </c>
      <c r="J632" s="444">
        <f t="array" ref="J632">IFERROR(INDEX('Retirement Calculator'!K:K,MATCH('Lorri 401b'!N632,'Retirement Calculator'!A:A,0),0),0)</f>
        <v>20171.771259384055</v>
      </c>
      <c r="K632" s="444">
        <f t="shared" ca="1" si="53"/>
        <v>4118.9950733037713</v>
      </c>
      <c r="L632" s="444">
        <f t="shared" ca="1" si="54"/>
        <v>992677.81266620895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992677.81266620895</v>
      </c>
      <c r="J633" s="444">
        <f t="array" ref="J633">IFERROR(INDEX('Retirement Calculator'!K:K,MATCH('Lorri 401b'!N633,'Retirement Calculator'!A:A,0),0),0)</f>
        <v>20171.771259384055</v>
      </c>
      <c r="K633" s="444">
        <f t="shared" ca="1" si="53"/>
        <v>4052.1085058617705</v>
      </c>
      <c r="L633" s="444">
        <f t="shared" ca="1" si="54"/>
        <v>976558.14991268667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976558.14991268667</v>
      </c>
      <c r="J634" s="444">
        <f t="array" ref="J634">IFERROR(INDEX('Retirement Calculator'!K:K,MATCH('Lorri 401b'!N634,'Retirement Calculator'!A:A,0),0),0)</f>
        <v>20171.771259384055</v>
      </c>
      <c r="K634" s="444">
        <f t="shared" ca="1" si="53"/>
        <v>3984.9432443887613</v>
      </c>
      <c r="L634" s="444">
        <f t="shared" ca="1" si="54"/>
        <v>960371.32189769135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960371.32189769135</v>
      </c>
      <c r="J635" s="444">
        <f t="array" ref="J635">IFERROR(INDEX('Retirement Calculator'!K:K,MATCH('Lorri 401b'!N635,'Retirement Calculator'!A:A,0),0),0)</f>
        <v>20171.771259384055</v>
      </c>
      <c r="K635" s="444">
        <f t="shared" ca="1" si="53"/>
        <v>3917.4981276596141</v>
      </c>
      <c r="L635" s="444">
        <f t="shared" ca="1" si="54"/>
        <v>944117.04876596702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944117.04876596702</v>
      </c>
      <c r="J636" s="444">
        <f t="array" ref="J636">IFERROR(INDEX('Retirement Calculator'!K:K,MATCH('Lorri 401b'!N636,'Retirement Calculator'!A:A,0),0),0)</f>
        <v>20171.771259384055</v>
      </c>
      <c r="K636" s="444">
        <f t="shared" ca="1" si="53"/>
        <v>3849.7719896107619</v>
      </c>
      <c r="L636" s="444">
        <f t="shared" ca="1" si="54"/>
        <v>927795.04949619365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927795.04949619365</v>
      </c>
      <c r="J637" s="444">
        <f t="array" ref="J637">IFERROR(INDEX('Retirement Calculator'!K:K,MATCH('Lorri 401b'!N637,'Retirement Calculator'!A:A,0),0),0)</f>
        <v>20171.771259384055</v>
      </c>
      <c r="K637" s="444">
        <f t="shared" ca="1" si="53"/>
        <v>3781.76365932004</v>
      </c>
      <c r="L637" s="444">
        <f t="shared" ca="1" si="54"/>
        <v>911405.04189612973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911405.04189612973</v>
      </c>
      <c r="J638" s="444">
        <f t="array" ref="J638">IFERROR(INDEX('Retirement Calculator'!K:K,MATCH('Lorri 401b'!N638,'Retirement Calculator'!A:A,0),0),0)</f>
        <v>20171.771259384055</v>
      </c>
      <c r="K638" s="444">
        <f t="shared" ca="1" si="53"/>
        <v>3713.471960986441</v>
      </c>
      <c r="L638" s="444">
        <f t="shared" ca="1" si="54"/>
        <v>894946.74259773223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894946.74259773223</v>
      </c>
      <c r="J639" s="444">
        <f t="array" ref="J639">IFERROR(INDEX('Retirement Calculator'!K:K,MATCH('Lorri 401b'!N639,'Retirement Calculator'!A:A,0),0),0)</f>
        <v>20171.771259384055</v>
      </c>
      <c r="K639" s="444">
        <f t="shared" ca="1" si="53"/>
        <v>3644.8957139097838</v>
      </c>
      <c r="L639" s="444">
        <f t="shared" ca="1" si="54"/>
        <v>878419.86705225799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878419.86705225799</v>
      </c>
      <c r="J640" s="444">
        <f t="array" ref="J640">IFERROR(INDEX('Retirement Calculator'!K:K,MATCH('Lorri 401b'!N640,'Retirement Calculator'!A:A,0),0),0)</f>
        <v>20171.771259384055</v>
      </c>
      <c r="K640" s="444">
        <f t="shared" ca="1" si="53"/>
        <v>3576.0337324703082</v>
      </c>
      <c r="L640" s="444">
        <f t="shared" ca="1" si="54"/>
        <v>861824.12952534435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861824.12952534435</v>
      </c>
      <c r="J641" s="444">
        <f t="array" ref="J641">IFERROR(INDEX('Retirement Calculator'!K:K,MATCH('Lorri 401b'!N641,'Retirement Calculator'!A:A,0),0),0)</f>
        <v>20171.771259384055</v>
      </c>
      <c r="K641" s="444">
        <f t="shared" ca="1" si="53"/>
        <v>3506.884826108168</v>
      </c>
      <c r="L641" s="444">
        <f t="shared" ca="1" si="54"/>
        <v>845159.24309206847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845159.24309206847</v>
      </c>
      <c r="J642" s="444">
        <f t="array" ref="J642">IFERROR(INDEX('Retirement Calculator'!K:K,MATCH('Lorri 401b'!N642,'Retirement Calculator'!A:A,0),0),0)</f>
        <v>20171.771259384055</v>
      </c>
      <c r="K642" s="444">
        <f t="shared" ca="1" si="53"/>
        <v>3437.4477993028518</v>
      </c>
      <c r="L642" s="444">
        <f t="shared" ca="1" si="54"/>
        <v>828424.91963198734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828424.91963198734</v>
      </c>
      <c r="J643" s="444">
        <f t="array" ref="J643">IFERROR(INDEX('Retirement Calculator'!K:K,MATCH('Lorri 401b'!N643,'Retirement Calculator'!A:A,0),0),0)</f>
        <v>20171.771259384055</v>
      </c>
      <c r="K643" s="444">
        <f t="shared" ca="1" si="53"/>
        <v>3367.7214515525138</v>
      </c>
      <c r="L643" s="444">
        <f t="shared" ca="1" si="54"/>
        <v>811620.86982415582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811620.86982415582</v>
      </c>
      <c r="J644" s="444">
        <f t="array" ref="J644">IFERROR(INDEX('Retirement Calculator'!K:K,MATCH('Lorri 401b'!N644,'Retirement Calculator'!A:A,0),0),0)</f>
        <v>20171.771259384055</v>
      </c>
      <c r="K644" s="444">
        <f t="shared" ca="1" si="53"/>
        <v>3297.7045773532154</v>
      </c>
      <c r="L644" s="444">
        <f t="shared" ca="1" si="54"/>
        <v>794746.8031421249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794746.8031421249</v>
      </c>
      <c r="J645" s="444">
        <f t="array" ref="J645">IFERROR(INDEX('Retirement Calculator'!K:K,MATCH('Lorri 401b'!N645,'Retirement Calculator'!A:A,0),0),0)</f>
        <v>20171.771259384055</v>
      </c>
      <c r="K645" s="444">
        <f t="shared" ca="1" si="53"/>
        <v>3227.3959661780864</v>
      </c>
      <c r="L645" s="444">
        <f t="shared" ca="1" si="54"/>
        <v>777802.42784891883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777802.42784891883</v>
      </c>
      <c r="J646" s="444">
        <f t="array" ref="J646">IFERROR(INDEX('Retirement Calculator'!K:K,MATCH('Lorri 401b'!N646,'Retirement Calculator'!A:A,0),0),0)</f>
        <v>20171.771259384055</v>
      </c>
      <c r="K646" s="444">
        <f t="shared" ca="1" si="53"/>
        <v>3156.7944024563949</v>
      </c>
      <c r="L646" s="444">
        <f t="shared" ca="1" si="54"/>
        <v>760787.45099199121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760787.45099199121</v>
      </c>
      <c r="J647" s="444">
        <f t="array" ref="J647">IFERROR(INDEX('Retirement Calculator'!K:K,MATCH('Lorri 401b'!N647,'Retirement Calculator'!A:A,0),0),0)</f>
        <v>20171.771259384055</v>
      </c>
      <c r="K647" s="444">
        <f t="shared" ca="1" si="53"/>
        <v>3085.89866555253</v>
      </c>
      <c r="L647" s="444">
        <f t="shared" ca="1" si="54"/>
        <v>743701.57839815971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743701.57839815971</v>
      </c>
      <c r="J648" s="444">
        <f t="array" ref="J648">IFERROR(INDEX('Retirement Calculator'!K:K,MATCH('Lorri 401b'!N648,'Retirement Calculator'!A:A,0),0),0)</f>
        <v>20171.771259384055</v>
      </c>
      <c r="K648" s="444">
        <f t="shared" ca="1" si="53"/>
        <v>3014.7075297448987</v>
      </c>
      <c r="L648" s="444">
        <f t="shared" ca="1" si="54"/>
        <v>726544.51466852066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726544.51466852066</v>
      </c>
      <c r="J649" s="444">
        <f t="array" ref="J649">IFERROR(INDEX('Retirement Calculator'!K:K,MATCH('Lorri 401b'!N649,'Retirement Calculator'!A:A,0),0),0)</f>
        <v>20171.771259384055</v>
      </c>
      <c r="K649" s="444">
        <f t="shared" ca="1" si="53"/>
        <v>2943.2197642047354</v>
      </c>
      <c r="L649" s="444">
        <f t="shared" ca="1" si="54"/>
        <v>709315.96317334124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709315.96317334124</v>
      </c>
      <c r="J650" s="444">
        <f t="array" ref="J650">IFERROR(INDEX('Retirement Calculator'!K:K,MATCH('Lorri 401b'!N650,'Retirement Calculator'!A:A,0),0),0)</f>
        <v>20171.771259384055</v>
      </c>
      <c r="K650" s="444">
        <f t="shared" ca="1" si="53"/>
        <v>2871.4341329748218</v>
      </c>
      <c r="L650" s="444">
        <f t="shared" ca="1" si="54"/>
        <v>692015.62604693207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692015.62604693207</v>
      </c>
      <c r="J651" s="444">
        <f t="array" ref="J651">IFERROR(INDEX('Retirement Calculator'!K:K,MATCH('Lorri 401b'!N651,'Retirement Calculator'!A:A,0),0),0)</f>
        <v>20171.771259384055</v>
      </c>
      <c r="K651" s="444">
        <f t="shared" ca="1" si="53"/>
        <v>2799.3493949481172</v>
      </c>
      <c r="L651" s="444">
        <f t="shared" ca="1" si="54"/>
        <v>674643.20418249618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674643.20418249618</v>
      </c>
      <c r="J652" s="444">
        <f t="array" ref="J652">IFERROR(INDEX('Retirement Calculator'!K:K,MATCH('Lorri 401b'!N652,'Retirement Calculator'!A:A,0),0),0)</f>
        <v>20171.771259384055</v>
      </c>
      <c r="K652" s="444">
        <f t="shared" ca="1" si="53"/>
        <v>2726.9643038463</v>
      </c>
      <c r="L652" s="444">
        <f t="shared" ca="1" si="54"/>
        <v>657198.39722695842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657198.39722695842</v>
      </c>
      <c r="J653" s="444">
        <f t="array" ref="J653">IFERROR(INDEX('Retirement Calculator'!K:K,MATCH('Lorri 401b'!N653,'Retirement Calculator'!A:A,0),0),0)</f>
        <v>20171.771259384055</v>
      </c>
      <c r="K653" s="444">
        <f t="shared" ca="1" si="53"/>
        <v>2654.2776081982261</v>
      </c>
      <c r="L653" s="444">
        <f t="shared" ca="1" si="54"/>
        <v>639680.90357577254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639680.90357577254</v>
      </c>
      <c r="J654" s="444">
        <f t="array" ref="J654">IFERROR(INDEX('Retirement Calculator'!K:K,MATCH('Lorri 401b'!N654,'Retirement Calculator'!A:A,0),0),0)</f>
        <v>20171.771259384055</v>
      </c>
      <c r="K654" s="444">
        <f t="shared" ca="1" si="53"/>
        <v>2581.2880513182849</v>
      </c>
      <c r="L654" s="444">
        <f t="shared" ca="1" si="54"/>
        <v>622090.42036770668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622090.42036770668</v>
      </c>
      <c r="J655" s="444">
        <f t="array" ref="J655">IFERROR(INDEX('Retirement Calculator'!K:K,MATCH('Lorri 401b'!N655,'Retirement Calculator'!A:A,0),0),0)</f>
        <v>20171.771259384055</v>
      </c>
      <c r="K655" s="444">
        <f t="shared" ca="1" si="53"/>
        <v>2507.9943712846775</v>
      </c>
      <c r="L655" s="444">
        <f t="shared" ca="1" si="54"/>
        <v>604426.6434796073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604426.6434796073</v>
      </c>
      <c r="J656" s="444">
        <f t="array" ref="J656">IFERROR(INDEX('Retirement Calculator'!K:K,MATCH('Lorri 401b'!N656,'Retirement Calculator'!A:A,0),0),0)</f>
        <v>20171.771259384055</v>
      </c>
      <c r="K656" s="444">
        <f t="shared" ca="1" si="53"/>
        <v>2434.3953009175971</v>
      </c>
      <c r="L656" s="444">
        <f t="shared" ca="1" si="54"/>
        <v>586689.26752114086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586689.26752114086</v>
      </c>
      <c r="J657" s="444">
        <f t="array" ref="J657">IFERROR(INDEX('Retirement Calculator'!K:K,MATCH('Lorri 401b'!N657,'Retirement Calculator'!A:A,0),0),0)</f>
        <v>20171.771259384055</v>
      </c>
      <c r="K657" s="444">
        <f t="shared" ca="1" si="53"/>
        <v>2360.4895677573204</v>
      </c>
      <c r="L657" s="444">
        <f t="shared" ca="1" si="54"/>
        <v>568877.98582951422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568877.98582951422</v>
      </c>
      <c r="J658" s="444">
        <f t="array" ref="J658">IFERROR(INDEX('Retirement Calculator'!K:K,MATCH('Lorri 401b'!N658,'Retirement Calculator'!A:A,0),0),0)</f>
        <v>20171.771259384055</v>
      </c>
      <c r="K658" s="444">
        <f t="shared" ca="1" si="53"/>
        <v>2286.2758940422091</v>
      </c>
      <c r="L658" s="444">
        <f t="shared" ca="1" si="54"/>
        <v>550992.49046417244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550992.49046417244</v>
      </c>
      <c r="J659" s="444">
        <f t="array" ref="J659">IFERROR(INDEX('Retirement Calculator'!K:K,MATCH('Lorri 401b'!N659,'Retirement Calculator'!A:A,0),0),0)</f>
        <v>20171.771259384055</v>
      </c>
      <c r="K659" s="444">
        <f t="shared" ca="1" si="53"/>
        <v>2211.7529966866182</v>
      </c>
      <c r="L659" s="444">
        <f t="shared" ca="1" si="54"/>
        <v>533032.47220147494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533032.47220147494</v>
      </c>
      <c r="J660" s="444">
        <f t="array" ref="J660">IFERROR(INDEX('Retirement Calculator'!K:K,MATCH('Lorri 401b'!N660,'Retirement Calculator'!A:A,0),0),0)</f>
        <v>20171.771259384055</v>
      </c>
      <c r="K660" s="444">
        <f t="shared" ca="1" si="53"/>
        <v>2136.919587258712</v>
      </c>
      <c r="L660" s="444">
        <f t="shared" ca="1" si="54"/>
        <v>514997.6205293496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514997.6205293496</v>
      </c>
      <c r="J661" s="444">
        <f t="array" ref="J661">IFERROR(INDEX('Retirement Calculator'!K:K,MATCH('Lorri 401b'!N661,'Retirement Calculator'!A:A,0),0),0)</f>
        <v>20171.771259384055</v>
      </c>
      <c r="K661" s="444">
        <f t="shared" ca="1" si="53"/>
        <v>2061.7743719581899</v>
      </c>
      <c r="L661" s="444">
        <f t="shared" ca="1" si="54"/>
        <v>496887.62364192371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496887.62364192371</v>
      </c>
      <c r="J662" s="444">
        <f t="array" ref="J662">IFERROR(INDEX('Retirement Calculator'!K:K,MATCH('Lorri 401b'!N662,'Retirement Calculator'!A:A,0),0),0)</f>
        <v>20171.771259384055</v>
      </c>
      <c r="K662" s="444">
        <f t="shared" ca="1" si="53"/>
        <v>1986.3160515939155</v>
      </c>
      <c r="L662" s="444">
        <f t="shared" ca="1" si="54"/>
        <v>478702.16843413358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478702.16843413358</v>
      </c>
      <c r="J663" s="444">
        <f t="array" ref="J663">IFERROR(INDEX('Retirement Calculator'!K:K,MATCH('Lorri 401b'!N663,'Retirement Calculator'!A:A,0),0),0)</f>
        <v>20171.771259384055</v>
      </c>
      <c r="K663" s="444">
        <f t="shared" ca="1" si="53"/>
        <v>1910.5433215614564</v>
      </c>
      <c r="L663" s="444">
        <f t="shared" ca="1" si="54"/>
        <v>460440.940496311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460440.940496311</v>
      </c>
      <c r="J664" s="444">
        <f t="array" ref="J664">IFERROR(INDEX('Retirement Calculator'!K:K,MATCH('Lorri 401b'!N664,'Retirement Calculator'!A:A,0),0),0)</f>
        <v>20171.771259384055</v>
      </c>
      <c r="K664" s="444">
        <f t="shared" ca="1" si="53"/>
        <v>1834.454871820529</v>
      </c>
      <c r="L664" s="444">
        <f t="shared" ca="1" si="54"/>
        <v>442103.62410874746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442103.62410874746</v>
      </c>
      <c r="J665" s="444">
        <f t="array" ref="J665">IFERROR(INDEX('Retirement Calculator'!K:K,MATCH('Lorri 401b'!N665,'Retirement Calculator'!A:A,0),0),0)</f>
        <v>20171.771259384055</v>
      </c>
      <c r="K665" s="444">
        <f t="shared" ca="1" si="53"/>
        <v>1758.0493868723474</v>
      </c>
      <c r="L665" s="444">
        <f t="shared" ca="1" si="54"/>
        <v>423689.90223623574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423689.90223623574</v>
      </c>
      <c r="J666" s="444">
        <f t="array" ref="J666">IFERROR(INDEX('Retirement Calculator'!K:K,MATCH('Lorri 401b'!N666,'Retirement Calculator'!A:A,0),0),0)</f>
        <v>20171.771259384055</v>
      </c>
      <c r="K666" s="444">
        <f t="shared" ca="1" si="53"/>
        <v>1681.3255457368821</v>
      </c>
      <c r="L666" s="444">
        <f t="shared" ca="1" si="54"/>
        <v>405199.45652258856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405199.45652258856</v>
      </c>
      <c r="J667" s="444">
        <f t="array" ref="J667">IFERROR(INDEX('Retirement Calculator'!K:K,MATCH('Lorri 401b'!N667,'Retirement Calculator'!A:A,0),0),0)</f>
        <v>20171.771259384055</v>
      </c>
      <c r="K667" s="444">
        <f t="shared" ca="1" si="53"/>
        <v>1604.2820219300188</v>
      </c>
      <c r="L667" s="444">
        <f t="shared" ca="1" si="54"/>
        <v>386631.96728513454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386631.96728513454</v>
      </c>
      <c r="J668" s="444">
        <f t="array" ref="J668">IFERROR(INDEX('Retirement Calculator'!K:K,MATCH('Lorri 401b'!N668,'Retirement Calculator'!A:A,0),0),0)</f>
        <v>20171.771259384055</v>
      </c>
      <c r="K668" s="444">
        <f t="shared" ca="1" si="53"/>
        <v>1526.9174834406269</v>
      </c>
      <c r="L668" s="444">
        <f t="shared" ca="1" si="54"/>
        <v>367987.11350919108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367987.11350919108</v>
      </c>
      <c r="J669" s="444">
        <f t="array" ref="J669">IFERROR(INDEX('Retirement Calculator'!K:K,MATCH('Lorri 401b'!N669,'Retirement Calculator'!A:A,0),0),0)</f>
        <v>20171.771259384055</v>
      </c>
      <c r="K669" s="444">
        <f t="shared" ca="1" si="53"/>
        <v>1449.2305927075292</v>
      </c>
      <c r="L669" s="444">
        <f t="shared" ca="1" si="54"/>
        <v>349264.57284251455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349264.57284251455</v>
      </c>
      <c r="J670" s="444">
        <f t="array" ref="J670">IFERROR(INDEX('Retirement Calculator'!K:K,MATCH('Lorri 401b'!N670,'Retirement Calculator'!A:A,0),0),0)</f>
        <v>20171.771259384055</v>
      </c>
      <c r="K670" s="444">
        <f t="shared" ca="1" si="53"/>
        <v>1371.2200065963771</v>
      </c>
      <c r="L670" s="444">
        <f t="shared" ca="1" si="54"/>
        <v>330464.02158972685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330464.02158972685</v>
      </c>
      <c r="J671" s="444">
        <f t="array" ref="J671">IFERROR(INDEX('Retirement Calculator'!K:K,MATCH('Lorri 401b'!N671,'Retirement Calculator'!A:A,0),0),0)</f>
        <v>20171.771259384055</v>
      </c>
      <c r="K671" s="444">
        <f t="shared" ca="1" si="53"/>
        <v>1292.8843763764282</v>
      </c>
      <c r="L671" s="444">
        <f t="shared" ca="1" si="54"/>
        <v>311585.1347067192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311585.1347067192</v>
      </c>
      <c r="J672" s="444">
        <f t="array" ref="J672">IFERROR(INDEX('Retirement Calculator'!K:K,MATCH('Lorri 401b'!N672,'Retirement Calculator'!A:A,0),0),0)</f>
        <v>20171.771259384055</v>
      </c>
      <c r="K672" s="444">
        <f t="shared" ca="1" si="53"/>
        <v>1214.2223476972297</v>
      </c>
      <c r="L672" s="444">
        <f t="shared" ca="1" si="54"/>
        <v>292627.58579503238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292627.58579503238</v>
      </c>
      <c r="J673" s="444">
        <f t="array" ref="J673">IFERROR(INDEX('Retirement Calculator'!K:K,MATCH('Lorri 401b'!N673,'Retirement Calculator'!A:A,0),0),0)</f>
        <v>20171.771259384055</v>
      </c>
      <c r="K673" s="444">
        <f t="shared" ca="1" si="53"/>
        <v>1135.2325605652013</v>
      </c>
      <c r="L673" s="444">
        <f t="shared" ca="1" si="54"/>
        <v>273591.04709621356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273591.04709621356</v>
      </c>
      <c r="J674" s="444">
        <f t="array" ref="J674">IFERROR(INDEX('Retirement Calculator'!K:K,MATCH('Lorri 401b'!N674,'Retirement Calculator'!A:A,0),0),0)</f>
        <v>20171.771259384055</v>
      </c>
      <c r="K674" s="444">
        <f t="shared" ca="1" si="53"/>
        <v>1055.9136493201229</v>
      </c>
      <c r="L674" s="444">
        <f t="shared" ca="1" si="54"/>
        <v>254475.18948614964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254475.18948614964</v>
      </c>
      <c r="J675" s="444">
        <f t="array" ref="J675">IFERROR(INDEX('Retirement Calculator'!K:K,MATCH('Lorri 401b'!N675,'Retirement Calculator'!A:A,0),0),0)</f>
        <v>20171.771259384055</v>
      </c>
      <c r="K675" s="444">
        <f t="shared" ca="1" si="53"/>
        <v>976.26424261152329</v>
      </c>
      <c r="L675" s="444">
        <f t="shared" ca="1" si="54"/>
        <v>235279.68246937712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235279.68246937712</v>
      </c>
      <c r="J676" s="444">
        <f t="array" ref="J676">IFERROR(INDEX('Retirement Calculator'!K:K,MATCH('Lorri 401b'!N676,'Retirement Calculator'!A:A,0),0),0)</f>
        <v>20171.771259384055</v>
      </c>
      <c r="K676" s="444">
        <f t="shared" ca="1" si="53"/>
        <v>896.28296337497113</v>
      </c>
      <c r="L676" s="444">
        <f t="shared" ca="1" si="54"/>
        <v>216004.19417336804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216004.19417336804</v>
      </c>
      <c r="J677" s="444">
        <f t="array" ref="J677">IFERROR(INDEX('Retirement Calculator'!K:K,MATCH('Lorri 401b'!N677,'Retirement Calculator'!A:A,0),0),0)</f>
        <v>20171.771259384055</v>
      </c>
      <c r="K677" s="444">
        <f t="shared" ca="1" si="53"/>
        <v>815.96842880826659</v>
      </c>
      <c r="L677" s="444">
        <f t="shared" ca="1" si="54"/>
        <v>196648.39134279225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196648.39134279225</v>
      </c>
      <c r="J678" s="444">
        <f t="array" ref="J678">IFERROR(INDEX('Retirement Calculator'!K:K,MATCH('Lorri 401b'!N678,'Retirement Calculator'!A:A,0),0),0)</f>
        <v>20171.771259384055</v>
      </c>
      <c r="K678" s="444">
        <f t="shared" ca="1" si="53"/>
        <v>735.31925034753419</v>
      </c>
      <c r="L678" s="444">
        <f t="shared" ca="1" si="54"/>
        <v>177211.93933375573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177211.93933375573</v>
      </c>
      <c r="J679" s="444">
        <f t="array" ref="J679">IFERROR(INDEX('Retirement Calculator'!K:K,MATCH('Lorri 401b'!N679,'Retirement Calculator'!A:A,0),0),0)</f>
        <v>20171.771259384055</v>
      </c>
      <c r="K679" s="444">
        <f t="shared" ca="1" si="53"/>
        <v>654.33403364321532</v>
      </c>
      <c r="L679" s="444">
        <f t="shared" ca="1" si="54"/>
        <v>157694.50210801489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157694.50210801489</v>
      </c>
      <c r="J680" s="444">
        <f t="array" ref="J680">IFERROR(INDEX('Retirement Calculator'!K:K,MATCH('Lorri 401b'!N680,'Retirement Calculator'!A:A,0),0),0)</f>
        <v>20171.771259384055</v>
      </c>
      <c r="K680" s="444">
        <f t="shared" ca="1" si="53"/>
        <v>573.01137853596174</v>
      </c>
      <c r="L680" s="444">
        <f t="shared" ca="1" si="54"/>
        <v>138095.7422271668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138095.7422271668</v>
      </c>
      <c r="J681" s="444">
        <f t="array" ref="J681">IFERROR(INDEX('Retirement Calculator'!K:K,MATCH('Lorri 401b'!N681,'Retirement Calculator'!A:A,0),0),0)</f>
        <v>20171.771259384055</v>
      </c>
      <c r="K681" s="444">
        <f t="shared" ca="1" si="53"/>
        <v>491.34987903242808</v>
      </c>
      <c r="L681" s="444">
        <f t="shared" ca="1" si="54"/>
        <v>118415.32084681517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118415.32084681517</v>
      </c>
      <c r="J682" s="444">
        <f t="array" ref="J682">IFERROR(INDEX('Retirement Calculator'!K:K,MATCH('Lorri 401b'!N682,'Retirement Calculator'!A:A,0),0),0)</f>
        <v>20171.771259384055</v>
      </c>
      <c r="K682" s="444">
        <f t="shared" ca="1" si="53"/>
        <v>409.34812328096297</v>
      </c>
      <c r="L682" s="444">
        <f t="shared" ca="1" si="54"/>
        <v>98652.897710712074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98652.897710712074</v>
      </c>
      <c r="J683" s="444">
        <f t="array" ref="J683">IFERROR(INDEX('Retirement Calculator'!K:K,MATCH('Lorri 401b'!N683,'Retirement Calculator'!A:A,0),0),0)</f>
        <v>20171.771259384055</v>
      </c>
      <c r="K683" s="444">
        <f t="shared" ca="1" si="53"/>
        <v>327.00469354720008</v>
      </c>
      <c r="L683" s="444">
        <f t="shared" ca="1" si="54"/>
        <v>78808.131144875224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78808.131144875224</v>
      </c>
      <c r="J684" s="444">
        <f t="array" ref="J684">IFERROR(INDEX('Retirement Calculator'!K:K,MATCH('Lorri 401b'!N684,'Retirement Calculator'!A:A,0),0),0)</f>
        <v>20171.771259384055</v>
      </c>
      <c r="K684" s="444">
        <f t="shared" ca="1" si="53"/>
        <v>244.31816618954653</v>
      </c>
      <c r="L684" s="444">
        <f t="shared" ca="1" si="54"/>
        <v>58880.678051680712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58880.678051680712</v>
      </c>
      <c r="J685" s="444">
        <f t="array" ref="J685">IFERROR(INDEX('Retirement Calculator'!K:K,MATCH('Lorri 401b'!N685,'Retirement Calculator'!A:A,0),0),0)</f>
        <v>20171.771259384055</v>
      </c>
      <c r="K685" s="444">
        <f t="shared" ca="1" si="53"/>
        <v>161.28711163456941</v>
      </c>
      <c r="L685" s="444">
        <f t="shared" ca="1" si="54"/>
        <v>38870.193903931227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38870.193903931227</v>
      </c>
      <c r="J686" s="444">
        <f t="array" ref="J686">IFERROR(INDEX('Retirement Calculator'!K:K,MATCH('Lorri 401b'!N686,'Retirement Calculator'!A:A,0),0),0)</f>
        <v>20171.771259384055</v>
      </c>
      <c r="K686" s="444">
        <f t="shared" ca="1" si="53"/>
        <v>77.910094352279884</v>
      </c>
      <c r="L686" s="444">
        <f t="shared" ca="1" si="54"/>
        <v>18776.332738899451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18776.332738899451</v>
      </c>
      <c r="J687" s="444">
        <f t="array" ref="J687">IFERROR(INDEX('Retirement Calculator'!K:K,MATCH('Lorri 401b'!N687,'Retirement Calculator'!A:A,0),0),0)</f>
        <v>20171.771259384055</v>
      </c>
      <c r="K687" s="444">
        <f t="shared" ca="1" si="53"/>
        <v>-5.8143271686858498</v>
      </c>
      <c r="L687" s="444">
        <f t="shared" ca="1" si="54"/>
        <v>-1401.2528476532898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-1401.2528476532898</v>
      </c>
      <c r="J688" s="444">
        <f t="array" ref="J688">IFERROR(INDEX('Retirement Calculator'!K:K,MATCH('Lorri 401b'!N688,'Retirement Calculator'!A:A,0),0),0)</f>
        <v>20171.771259384055</v>
      </c>
      <c r="K688" s="444">
        <f t="shared" ca="1" si="53"/>
        <v>-89.887600445988937</v>
      </c>
      <c r="L688" s="444">
        <f t="shared" ca="1" si="54"/>
        <v>-21662.911707483334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-21662.911707483334</v>
      </c>
      <c r="J689" s="444">
        <f t="array" ref="J689">IFERROR(INDEX('Retirement Calculator'!K:K,MATCH('Lorri 401b'!N689,'Retirement Calculator'!A:A,0),0),0)</f>
        <v>20171.771259384055</v>
      </c>
      <c r="K689" s="444">
        <f t="shared" ca="1" si="53"/>
        <v>-174.31117902861411</v>
      </c>
      <c r="L689" s="444">
        <f t="shared" ca="1" si="54"/>
        <v>-42008.994145896002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-42008.994145896002</v>
      </c>
      <c r="J690" s="444">
        <f t="array" ref="J690">IFERROR(INDEX('Retirement Calculator'!K:K,MATCH('Lorri 401b'!N690,'Retirement Calculator'!A:A,0),0),0)</f>
        <v>20171.771259384055</v>
      </c>
      <c r="K690" s="444">
        <f t="shared" ca="1" si="53"/>
        <v>-259.08652252200022</v>
      </c>
      <c r="L690" s="444">
        <f t="shared" ca="1" si="54"/>
        <v>-62439.851927802054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-62439.851927802054</v>
      </c>
      <c r="J691" s="444">
        <f t="array" ref="J691">IFERROR(INDEX('Retirement Calculator'!K:K,MATCH('Lorri 401b'!N691,'Retirement Calculator'!A:A,0),0),0)</f>
        <v>20171.771259384055</v>
      </c>
      <c r="K691" s="444">
        <f t="shared" ca="1" si="53"/>
        <v>-344.21509661327548</v>
      </c>
      <c r="L691" s="444">
        <f t="shared" ca="1" si="54"/>
        <v>-82955.838283799385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-82955.838283799385</v>
      </c>
      <c r="J692" s="444">
        <f t="array" ref="J692">IFERROR(INDEX('Retirement Calculator'!K:K,MATCH('Lorri 401b'!N692,'Retirement Calculator'!A:A,0),0),0)</f>
        <v>20171.771259384055</v>
      </c>
      <c r="K692" s="444">
        <f t="shared" ca="1" si="53"/>
        <v>-429.69837309659766</v>
      </c>
      <c r="L692" s="444">
        <f t="shared" ca="1" si="54"/>
        <v>-103557.30791628004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-103557.30791628004</v>
      </c>
      <c r="J693" s="444">
        <f t="array" ref="J693">IFERROR(INDEX('Retirement Calculator'!K:K,MATCH('Lorri 401b'!N693,'Retirement Calculator'!A:A,0),0),0)</f>
        <v>20171.771259384055</v>
      </c>
      <c r="K693" s="444">
        <f t="shared" ca="1" si="53"/>
        <v>-515.53782989860042</v>
      </c>
      <c r="L693" s="444">
        <f t="shared" ca="1" si="54"/>
        <v>-124244.6170055627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-124244.6170055627</v>
      </c>
      <c r="J694" s="444">
        <f t="array" ref="J694">IFERROR(INDEX('Retirement Calculator'!K:K,MATCH('Lorri 401b'!N694,'Retirement Calculator'!A:A,0),0),0)</f>
        <v>20171.771259384055</v>
      </c>
      <c r="K694" s="444">
        <f t="shared" ca="1" si="53"/>
        <v>-601.73495110394481</v>
      </c>
      <c r="L694" s="444">
        <f t="shared" ca="1" si="54"/>
        <v>-145018.12321605071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-145018.12321605071</v>
      </c>
      <c r="J695" s="444">
        <f t="array" ref="J695">IFERROR(INDEX('Retirement Calculator'!K:K,MATCH('Lorri 401b'!N695,'Retirement Calculator'!A:A,0),0),0)</f>
        <v>20171.771259384055</v>
      </c>
      <c r="K695" s="444">
        <f t="shared" ca="1" si="53"/>
        <v>-688.29122698097819</v>
      </c>
      <c r="L695" s="444">
        <f t="shared" ca="1" si="54"/>
        <v>-165878.18570241574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-165878.18570241574</v>
      </c>
      <c r="J696" s="444">
        <f t="array" ref="J696">IFERROR(INDEX('Retirement Calculator'!K:K,MATCH('Lorri 401b'!N696,'Retirement Calculator'!A:A,0),0),0)</f>
        <v>20171.771259384055</v>
      </c>
      <c r="K696" s="444">
        <f t="shared" ca="1" si="53"/>
        <v>-775.20815400749916</v>
      </c>
      <c r="L696" s="444">
        <f t="shared" ca="1" si="54"/>
        <v>-186825.16511580729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-186825.16511580729</v>
      </c>
      <c r="J697" s="444">
        <f t="array" ref="J697">IFERROR(INDEX('Retirement Calculator'!K:K,MATCH('Lorri 401b'!N697,'Retirement Calculator'!A:A,0),0),0)</f>
        <v>20171.771259384055</v>
      </c>
      <c r="K697" s="444">
        <f t="shared" ca="1" si="53"/>
        <v>-862.48723489663075</v>
      </c>
      <c r="L697" s="444">
        <f t="shared" ca="1" si="54"/>
        <v>-207859.42361008798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-207859.42361008798</v>
      </c>
      <c r="J698" s="444">
        <f t="array" ref="J698">IFERROR(INDEX('Retirement Calculator'!K:K,MATCH('Lorri 401b'!N698,'Retirement Calculator'!A:A,0),0),0)</f>
        <v>20171.771259384055</v>
      </c>
      <c r="K698" s="444">
        <f t="shared" ca="1" si="53"/>
        <v>-950.12997862280019</v>
      </c>
      <c r="L698" s="444">
        <f t="shared" ca="1" si="54"/>
        <v>-228981.32484809484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-228981.32484809484</v>
      </c>
      <c r="J699" s="444">
        <f t="array" ref="J699">IFERROR(INDEX('Retirement Calculator'!K:K,MATCH('Lorri 401b'!N699,'Retirement Calculator'!A:A,0),0),0)</f>
        <v>20171.771259384055</v>
      </c>
      <c r="K699" s="444">
        <f t="shared" ca="1" si="53"/>
        <v>-1038.1379004478288</v>
      </c>
      <c r="L699" s="444">
        <f t="shared" ca="1" si="54"/>
        <v>-250191.23400792672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-250191.23400792672</v>
      </c>
      <c r="J700" s="444">
        <f t="array" ref="J700">IFERROR(INDEX('Retirement Calculator'!K:K,MATCH('Lorri 401b'!N700,'Retirement Calculator'!A:A,0),0),0)</f>
        <v>20171.771259384055</v>
      </c>
      <c r="K700" s="444">
        <f t="shared" ca="1" si="53"/>
        <v>-1126.5125219471281</v>
      </c>
      <c r="L700" s="444">
        <f t="shared" ca="1" si="54"/>
        <v>-271489.51778925792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-271489.51778925792</v>
      </c>
      <c r="J701" s="444">
        <f t="array" ref="J701">IFERROR(INDEX('Retirement Calculator'!K:K,MATCH('Lorri 401b'!N701,'Retirement Calculator'!A:A,0),0),0)</f>
        <v>20171.771259384055</v>
      </c>
      <c r="K701" s="444">
        <f t="shared" ca="1" si="53"/>
        <v>-1215.2553710360082</v>
      </c>
      <c r="L701" s="444">
        <f t="shared" ca="1" si="54"/>
        <v>-292876.54441967799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-292876.54441967799</v>
      </c>
      <c r="J702" s="444">
        <f t="array" ref="J702">IFERROR(INDEX('Retirement Calculator'!K:K,MATCH('Lorri 401b'!N702,'Retirement Calculator'!A:A,0),0),0)</f>
        <v>20171.771259384055</v>
      </c>
      <c r="K702" s="444">
        <f t="shared" ca="1" si="53"/>
        <v>-1304.3679819960919</v>
      </c>
      <c r="L702" s="444">
        <f t="shared" ca="1" si="54"/>
        <v>-314352.68366105814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-314352.68366105814</v>
      </c>
      <c r="J703" s="444">
        <f t="array" ref="J703">IFERROR(INDEX('Retirement Calculator'!K:K,MATCH('Lorri 401b'!N703,'Retirement Calculator'!A:A,0),0),0)</f>
        <v>20171.771259384055</v>
      </c>
      <c r="K703" s="444">
        <f t="shared" ca="1" si="53"/>
        <v>-1393.8518955018424</v>
      </c>
      <c r="L703" s="444">
        <f t="shared" ca="1" si="54"/>
        <v>-335918.30681594403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-335918.30681594403</v>
      </c>
      <c r="J704" s="444">
        <f t="array" ref="J704">IFERROR(INDEX('Retirement Calculator'!K:K,MATCH('Lorri 401b'!N704,'Retirement Calculator'!A:A,0),0),0)</f>
        <v>20171.771259384055</v>
      </c>
      <c r="K704" s="444">
        <f t="shared" ca="1" si="53"/>
        <v>-1483.7086586472003</v>
      </c>
      <c r="L704" s="444">
        <f t="shared" ca="1" si="54"/>
        <v>-357573.78673397528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-357573.78673397528</v>
      </c>
      <c r="J705" s="444">
        <f t="array" ref="J705">IFERROR(INDEX('Retirement Calculator'!K:K,MATCH('Lorri 401b'!N705,'Retirement Calculator'!A:A,0),0),0)</f>
        <v>20171.771259384055</v>
      </c>
      <c r="K705" s="444">
        <f t="shared" ca="1" si="53"/>
        <v>-1573.9398249723306</v>
      </c>
      <c r="L705" s="444">
        <f t="shared" ca="1" si="54"/>
        <v>-379319.49781833164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-379319.49781833164</v>
      </c>
      <c r="J706" s="444">
        <f t="array" ref="J706">IFERROR(INDEX('Retirement Calculator'!K:K,MATCH('Lorri 401b'!N706,'Retirement Calculator'!A:A,0),0),0)</f>
        <v>20171.771259384055</v>
      </c>
      <c r="K706" s="444">
        <f t="shared" ca="1" si="53"/>
        <v>-1664.546954490482</v>
      </c>
      <c r="L706" s="444">
        <f t="shared" ca="1" si="54"/>
        <v>-401155.81603220617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-401155.81603220617</v>
      </c>
      <c r="J707" s="444">
        <f t="array" ref="J707">IFERROR(INDEX('Retirement Calculator'!K:K,MATCH('Lorri 401b'!N707,'Retirement Calculator'!A:A,0),0),0)</f>
        <v>20171.771259384055</v>
      </c>
      <c r="K707" s="444">
        <f t="shared" ca="1" si="53"/>
        <v>-1755.5316137149596</v>
      </c>
      <c r="L707" s="444">
        <f t="shared" ca="1" si="54"/>
        <v>-423083.11890530516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-423083.11890530516</v>
      </c>
      <c r="J708" s="444">
        <f t="array" ref="J708">IFERROR(INDEX('Retirement Calculator'!K:K,MATCH('Lorri 401b'!N708,'Retirement Calculator'!A:A,0),0),0)</f>
        <v>20171.771259384055</v>
      </c>
      <c r="K708" s="444">
        <f t="shared" ca="1" si="53"/>
        <v>-1846.8953756862049</v>
      </c>
      <c r="L708" s="444">
        <f t="shared" ca="1" si="54"/>
        <v>-445101.78554037545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-445101.78554037545</v>
      </c>
      <c r="J709" s="444">
        <f t="array" ref="J709">IFERROR(INDEX('Retirement Calculator'!K:K,MATCH('Lorri 401b'!N709,'Retirement Calculator'!A:A,0),0),0)</f>
        <v>20171.771259384055</v>
      </c>
      <c r="K709" s="444">
        <f t="shared" ca="1" si="53"/>
        <v>-1938.6398199989978</v>
      </c>
      <c r="L709" s="444">
        <f t="shared" ca="1" si="54"/>
        <v>-467212.1966197585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-467212.1966197585</v>
      </c>
      <c r="J710" s="444">
        <f t="array" ref="J710">IFERROR(INDEX('Retirement Calculator'!K:K,MATCH('Lorri 401b'!N710,'Retirement Calculator'!A:A,0),0),0)</f>
        <v>20171.771259384055</v>
      </c>
      <c r="K710" s="444">
        <f t="shared" ca="1" si="53"/>
        <v>-2030.7665328297608</v>
      </c>
      <c r="L710" s="444">
        <f t="shared" ca="1" si="54"/>
        <v>-489414.73441197234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-489414.73441197234</v>
      </c>
      <c r="J711" s="444">
        <f t="array" ref="J711">IFERROR(INDEX('Retirement Calculator'!K:K,MATCH('Lorri 401b'!N711,'Retirement Calculator'!A:A,0),0),0)</f>
        <v>20171.771259384055</v>
      </c>
      <c r="K711" s="444">
        <f t="shared" ca="1" si="53"/>
        <v>-2123.2771069639848</v>
      </c>
      <c r="L711" s="444">
        <f t="shared" ca="1" si="54"/>
        <v>-511709.78277832037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-511709.78277832037</v>
      </c>
      <c r="J712" s="444">
        <f t="array" ref="J712">IFERROR(INDEX('Retirement Calculator'!K:K,MATCH('Lorri 401b'!N712,'Retirement Calculator'!A:A,0),0),0)</f>
        <v>20171.771259384055</v>
      </c>
      <c r="K712" s="444">
        <f t="shared" ca="1" si="53"/>
        <v>-2216.1731418237682</v>
      </c>
      <c r="L712" s="444">
        <f t="shared" ca="1" si="54"/>
        <v>-534097.7271795281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-534097.7271795281</v>
      </c>
      <c r="J713" s="444">
        <f t="array" ref="J713">IFERROR(INDEX('Retirement Calculator'!K:K,MATCH('Lorri 401b'!N713,'Retirement Calculator'!A:A,0),0),0)</f>
        <v>20171.771259384055</v>
      </c>
      <c r="K713" s="444">
        <f t="shared" ca="1" si="53"/>
        <v>-2309.4562434954673</v>
      </c>
      <c r="L713" s="444">
        <f t="shared" ca="1" si="54"/>
        <v>-556578.95468240767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-556578.95468240767</v>
      </c>
      <c r="J714" s="444">
        <f t="array" ref="J714">IFERROR(INDEX('Retirement Calculator'!K:K,MATCH('Lorri 401b'!N714,'Retirement Calculator'!A:A,0),0),0)</f>
        <v>20171.771259384055</v>
      </c>
      <c r="K714" s="444">
        <f t="shared" ca="1" si="53"/>
        <v>-2403.128024757465</v>
      </c>
      <c r="L714" s="444">
        <f t="shared" ca="1" si="54"/>
        <v>-579153.85396654916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-579153.85396654916</v>
      </c>
      <c r="J715" s="444">
        <f t="array" ref="J715">IFERROR(INDEX('Retirement Calculator'!K:K,MATCH('Lorri 401b'!N715,'Retirement Calculator'!A:A,0),0),0)</f>
        <v>20171.771259384055</v>
      </c>
      <c r="K715" s="444">
        <f t="shared" ca="1" si="53"/>
        <v>-2497.1901051080554</v>
      </c>
      <c r="L715" s="444">
        <f t="shared" ca="1" si="54"/>
        <v>-601822.81533104135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-601822.81533104135</v>
      </c>
      <c r="J716" s="444">
        <f t="array" ref="J716">IFERROR(INDEX('Retirement Calculator'!K:K,MATCH('Lorri 401b'!N716,'Retirement Calculator'!A:A,0),0),0)</f>
        <v>20171.771259384055</v>
      </c>
      <c r="K716" s="444">
        <f t="shared" ca="1" si="53"/>
        <v>-2591.6441107934388</v>
      </c>
      <c r="L716" s="444">
        <f t="shared" ca="1" si="54"/>
        <v>-624586.23070121882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-624586.23070121882</v>
      </c>
      <c r="J717" s="444">
        <f t="array" ref="J717">IFERROR(INDEX('Retirement Calculator'!K:K,MATCH('Lorri 401b'!N717,'Retirement Calculator'!A:A,0),0),0)</f>
        <v>20171.771259384055</v>
      </c>
      <c r="K717" s="444">
        <f t="shared" ca="1" si="53"/>
        <v>-2686.4916748358451</v>
      </c>
      <c r="L717" s="444">
        <f t="shared" ca="1" si="54"/>
        <v>-647444.49363543862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-647444.49363543862</v>
      </c>
      <c r="J718" s="444">
        <f t="array" ref="J718">IFERROR(INDEX('Retirement Calculator'!K:K,MATCH('Lorri 401b'!N718,'Retirement Calculator'!A:A,0),0),0)</f>
        <v>20171.771259384055</v>
      </c>
      <c r="K718" s="444">
        <f t="shared" ca="1" si="53"/>
        <v>-2781.7344370617607</v>
      </c>
      <c r="L718" s="444">
        <f t="shared" ca="1" si="54"/>
        <v>-670397.99933188432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-670397.99933188432</v>
      </c>
      <c r="J719" s="444">
        <f t="array" ref="J719">IFERROR(INDEX('Retirement Calculator'!K:K,MATCH('Lorri 401b'!N719,'Retirement Calculator'!A:A,0),0),0)</f>
        <v>20171.771259384055</v>
      </c>
      <c r="K719" s="444">
        <f t="shared" ca="1" si="53"/>
        <v>-2877.3740441302848</v>
      </c>
      <c r="L719" s="444">
        <f t="shared" ca="1" si="54"/>
        <v>-693447.14463539864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-693447.14463539864</v>
      </c>
      <c r="J720" s="444">
        <f t="array" ref="J720">IFERROR(INDEX('Retirement Calculator'!K:K,MATCH('Lorri 401b'!N720,'Retirement Calculator'!A:A,0),0),0)</f>
        <v>20171.771259384055</v>
      </c>
      <c r="K720" s="444">
        <f t="shared" ca="1" si="53"/>
        <v>-2973.4121495615941</v>
      </c>
      <c r="L720" s="444">
        <f t="shared" ca="1" si="54"/>
        <v>-716592.32804434421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-716592.32804434421</v>
      </c>
      <c r="J721" s="444">
        <f t="array" ref="J721">IFERROR(INDEX('Retirement Calculator'!K:K,MATCH('Lorri 401b'!N721,'Retirement Calculator'!A:A,0),0),0)</f>
        <v>20171.771259384055</v>
      </c>
      <c r="K721" s="444">
        <f t="shared" ca="1" si="53"/>
        <v>-3069.8504137655341</v>
      </c>
      <c r="L721" s="444">
        <f t="shared" ca="1" si="54"/>
        <v>-739833.94971749373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-739833.94971749373</v>
      </c>
      <c r="J722" s="444">
        <f t="array" ref="J722">IFERROR(INDEX('Retirement Calculator'!K:K,MATCH('Lorri 401b'!N722,'Retirement Calculator'!A:A,0),0),0)</f>
        <v>20171.771259384055</v>
      </c>
      <c r="K722" s="444">
        <f t="shared" ca="1" si="53"/>
        <v>-3166.6905040703236</v>
      </c>
      <c r="L722" s="444">
        <f t="shared" ca="1" si="54"/>
        <v>-763172.4114809481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-763172.4114809481</v>
      </c>
      <c r="J723" s="444">
        <f t="array" ref="J723">IFERROR(INDEX('Retirement Calculator'!K:K,MATCH('Lorri 401b'!N723,'Retirement Calculator'!A:A,0),0),0)</f>
        <v>20171.771259384055</v>
      </c>
      <c r="K723" s="444">
        <f t="shared" ca="1" si="53"/>
        <v>-3263.9340947513838</v>
      </c>
      <c r="L723" s="444">
        <f t="shared" ca="1" si="54"/>
        <v>-786608.11683508346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-786608.11683508346</v>
      </c>
      <c r="J724" s="444">
        <f t="array" ref="J724">IFERROR(INDEX('Retirement Calculator'!K:K,MATCH('Lorri 401b'!N724,'Retirement Calculator'!A:A,0),0),0)</f>
        <v>20171.771259384055</v>
      </c>
      <c r="K724" s="444">
        <f t="shared" ca="1" si="53"/>
        <v>-3361.5828670602814</v>
      </c>
      <c r="L724" s="444">
        <f t="shared" ca="1" si="54"/>
        <v>-810141.4709615279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-810141.4709615279</v>
      </c>
      <c r="J725" s="444">
        <f t="array" ref="J725">IFERROR(INDEX('Retirement Calculator'!K:K,MATCH('Lorri 401b'!N725,'Retirement Calculator'!A:A,0),0),0)</f>
        <v>20171.771259384055</v>
      </c>
      <c r="K725" s="444">
        <f t="shared" ca="1" si="53"/>
        <v>-3459.6385092537994</v>
      </c>
      <c r="L725" s="444">
        <f t="shared" ca="1" si="54"/>
        <v>-833772.88073016575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-833772.88073016575</v>
      </c>
      <c r="J726" s="444">
        <f t="array" ref="J726">IFERROR(INDEX('Retirement Calculator'!K:K,MATCH('Lorri 401b'!N726,'Retirement Calculator'!A:A,0),0),0)</f>
        <v>20171.771259384055</v>
      </c>
      <c r="K726" s="444">
        <f t="shared" ca="1" si="53"/>
        <v>-3558.1027166231243</v>
      </c>
      <c r="L726" s="444">
        <f t="shared" ca="1" si="54"/>
        <v>-857502.75470617297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-857502.75470617297</v>
      </c>
      <c r="J727" s="444">
        <f t="array" ref="J727">IFERROR(INDEX('Retirement Calculator'!K:K,MATCH('Lorri 401b'!N727,'Retirement Calculator'!A:A,0),0),0)</f>
        <v>20171.771259384055</v>
      </c>
      <c r="K727" s="444">
        <f t="shared" ca="1" si="53"/>
        <v>-3656.977191523154</v>
      </c>
      <c r="L727" s="444">
        <f t="shared" ca="1" si="54"/>
        <v>-881331.50315708015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-881331.50315708015</v>
      </c>
      <c r="J728" s="444">
        <f t="array" ref="J728">IFERROR(INDEX('Retirement Calculator'!K:K,MATCH('Lorri 401b'!N728,'Retirement Calculator'!A:A,0),0),0)</f>
        <v>20171.771259384055</v>
      </c>
      <c r="K728" s="444">
        <f t="shared" ca="1" si="53"/>
        <v>-3756.2636434019337</v>
      </c>
      <c r="L728" s="444">
        <f t="shared" ca="1" si="54"/>
        <v>-905259.53805986606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-905259.53805986606</v>
      </c>
      <c r="J729" s="444">
        <f t="array" ref="J729">IFERROR(INDEX('Retirement Calculator'!K:K,MATCH('Lorri 401b'!N729,'Retirement Calculator'!A:A,0),0),0)</f>
        <v>20171.771259384055</v>
      </c>
      <c r="K729" s="444">
        <f t="shared" ca="1" si="53"/>
        <v>-3855.9637888302082</v>
      </c>
      <c r="L729" s="444">
        <f t="shared" ca="1" si="54"/>
        <v>-929287.27310808026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-929287.27310808026</v>
      </c>
      <c r="J730" s="444">
        <f t="array" ref="J730">IFERROR(INDEX('Retirement Calculator'!K:K,MATCH('Lorri 401b'!N730,'Retirement Calculator'!A:A,0),0),0)</f>
        <v>20171.771259384055</v>
      </c>
      <c r="K730" s="444">
        <f t="shared" ca="1" si="53"/>
        <v>-3956.0793515311011</v>
      </c>
      <c r="L730" s="444">
        <f t="shared" ca="1" si="54"/>
        <v>-953415.12371899537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-953415.12371899537</v>
      </c>
      <c r="J731" s="444">
        <f t="array" ref="J731">IFERROR(INDEX('Retirement Calculator'!K:K,MATCH('Lorri 401b'!N731,'Retirement Calculator'!A:A,0),0),0)</f>
        <v>20171.771259384055</v>
      </c>
      <c r="K731" s="444">
        <f t="shared" ca="1" si="53"/>
        <v>-4056.612062409914</v>
      </c>
      <c r="L731" s="444">
        <f t="shared" ca="1" si="54"/>
        <v>-977643.50704078923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-977643.50704078923</v>
      </c>
      <c r="J732" s="444">
        <f t="array" ref="J732">IFERROR(INDEX('Retirement Calculator'!K:K,MATCH('Lorri 401b'!N732,'Retirement Calculator'!A:A,0),0),0)</f>
        <v>20171.771259384055</v>
      </c>
      <c r="K732" s="444">
        <f t="shared" ca="1" si="53"/>
        <v>-4157.563659584056</v>
      </c>
      <c r="L732" s="444">
        <f t="shared" ca="1" si="54"/>
        <v>-1001972.8419597574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-1001972.8419597574</v>
      </c>
      <c r="J733" s="444">
        <f t="array" ref="J733">IFERROR(INDEX('Retirement Calculator'!K:K,MATCH('Lorri 401b'!N733,'Retirement Calculator'!A:A,0),0),0)</f>
        <v>20171.771259384055</v>
      </c>
      <c r="K733" s="444">
        <f t="shared" ca="1" si="53"/>
        <v>-4258.9358884130888</v>
      </c>
      <c r="L733" s="444">
        <f t="shared" ca="1" si="54"/>
        <v>-1026403.5491075546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-1026403.5491075546</v>
      </c>
      <c r="J734" s="444">
        <f t="array" ref="J734">IFERROR(INDEX('Retirement Calculator'!K:K,MATCH('Lorri 401b'!N734,'Retirement Calculator'!A:A,0),0),0)</f>
        <v>20171.771259384055</v>
      </c>
      <c r="K734" s="444">
        <f t="shared" ca="1" si="53"/>
        <v>-4360.7305015289112</v>
      </c>
      <c r="L734" s="444">
        <f t="shared" ca="1" si="54"/>
        <v>-1050936.0508684674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-1050936.0508684674</v>
      </c>
      <c r="J735" s="444">
        <f t="array" ref="J735">IFERROR(INDEX('Retirement Calculator'!K:K,MATCH('Lorri 401b'!N735,'Retirement Calculator'!A:A,0),0),0)</f>
        <v>20171.771259384055</v>
      </c>
      <c r="K735" s="444">
        <f t="shared" ca="1" si="53"/>
        <v>-4462.9492588660478</v>
      </c>
      <c r="L735" s="444">
        <f t="shared" ca="1" si="54"/>
        <v>-1075570.7713867174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-1075570.7713867174</v>
      </c>
      <c r="J736" s="444">
        <f t="array" ref="J736">IFERROR(INDEX('Retirement Calculator'!K:K,MATCH('Lorri 401b'!N736,'Retirement Calculator'!A:A,0),0),0)</f>
        <v>20171.771259384055</v>
      </c>
      <c r="K736" s="444">
        <f t="shared" ca="1" si="53"/>
        <v>-4565.593927692089</v>
      </c>
      <c r="L736" s="444">
        <f t="shared" ca="1" si="54"/>
        <v>-1100308.1365737936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-1100308.1365737936</v>
      </c>
      <c r="J737" s="444">
        <f t="array" ref="J737">IFERROR(INDEX('Retirement Calculator'!K:K,MATCH('Lorri 401b'!N737,'Retirement Calculator'!A:A,0),0),0)</f>
        <v>20171.771259384055</v>
      </c>
      <c r="K737" s="444">
        <f t="shared" ca="1" si="53"/>
        <v>-4668.6662826382399</v>
      </c>
      <c r="L737" s="444">
        <f t="shared" ca="1" si="54"/>
        <v>-1125148.5741158158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-1125148.5741158158</v>
      </c>
      <c r="J738" s="444">
        <f t="array" ref="J738">IFERROR(INDEX('Retirement Calculator'!K:K,MATCH('Lorri 401b'!N738,'Retirement Calculator'!A:A,0),0),0)</f>
        <v>20171.771259384055</v>
      </c>
      <c r="K738" s="444">
        <f t="shared" ca="1" si="53"/>
        <v>-4772.1681057299993</v>
      </c>
      <c r="L738" s="444">
        <f t="shared" ca="1" si="54"/>
        <v>-1150092.5134809299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-1150092.5134809299</v>
      </c>
      <c r="J739" s="444">
        <f t="array" ref="J739">IFERROR(INDEX('Retirement Calculator'!K:K,MATCH('Lorri 401b'!N739,'Retirement Calculator'!A:A,0),0),0)</f>
        <v>20171.771259384055</v>
      </c>
      <c r="K739" s="444">
        <f t="shared" ca="1" si="53"/>
        <v>-4876.1011864179745</v>
      </c>
      <c r="L739" s="444">
        <f t="shared" ca="1" si="54"/>
        <v>-1175140.3859267319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-1175140.3859267319</v>
      </c>
      <c r="J740" s="444">
        <f t="array" ref="J740">IFERROR(INDEX('Retirement Calculator'!K:K,MATCH('Lorri 401b'!N740,'Retirement Calculator'!A:A,0),0),0)</f>
        <v>20171.771259384055</v>
      </c>
      <c r="K740" s="444">
        <f t="shared" ca="1" si="53"/>
        <v>-4980.4673216088158</v>
      </c>
      <c r="L740" s="444">
        <f t="shared" ca="1" si="54"/>
        <v>-1200292.6245077248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-1200292.6245077248</v>
      </c>
      <c r="J741" s="444">
        <f t="array" ref="J741">IFERROR(INDEX('Retirement Calculator'!K:K,MATCH('Lorri 401b'!N741,'Retirement Calculator'!A:A,0),0),0)</f>
        <v>20171.771259384055</v>
      </c>
      <c r="K741" s="444">
        <f t="shared" ca="1" si="53"/>
        <v>-5085.2683156962867</v>
      </c>
      <c r="L741" s="444">
        <f t="shared" ca="1" si="54"/>
        <v>-1225549.6640828052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-1225549.6640828052</v>
      </c>
      <c r="J742" s="444">
        <f t="array" ref="J742">IFERROR(INDEX('Retirement Calculator'!K:K,MATCH('Lorri 401b'!N742,'Retirement Calculator'!A:A,0),0),0)</f>
        <v>20171.771259384055</v>
      </c>
      <c r="K742" s="444">
        <f t="shared" ca="1" si="53"/>
        <v>-5190.5059805924548</v>
      </c>
      <c r="L742" s="444">
        <f t="shared" ca="1" si="54"/>
        <v>-1250911.9413227816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-1250911.9413227816</v>
      </c>
      <c r="J743" s="444">
        <f t="array" ref="J743">IFERROR(INDEX('Retirement Calculator'!K:K,MATCH('Lorri 401b'!N743,'Retirement Calculator'!A:A,0),0),0)</f>
        <v>20171.771259384055</v>
      </c>
      <c r="K743" s="444">
        <f t="shared" ca="1" si="53"/>
        <v>-5296.1821357590234</v>
      </c>
      <c r="L743" s="444">
        <f t="shared" ca="1" si="54"/>
        <v>-1276379.8947179245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-1276379.8947179245</v>
      </c>
      <c r="J744" s="444">
        <f t="array" ref="J744">IFERROR(INDEX('Retirement Calculator'!K:K,MATCH('Lorri 401b'!N744,'Retirement Calculator'!A:A,0),0),0)</f>
        <v>20171.771259384055</v>
      </c>
      <c r="K744" s="444">
        <f t="shared" ca="1" si="53"/>
        <v>-5402.2986082387852</v>
      </c>
      <c r="L744" s="444">
        <f t="shared" ca="1" si="54"/>
        <v>-1301953.9645855473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-1301953.9645855473</v>
      </c>
      <c r="J745" s="444">
        <f t="array" ref="J745">IFERROR(INDEX('Retirement Calculator'!K:K,MATCH('Lorri 401b'!N745,'Retirement Calculator'!A:A,0),0),0)</f>
        <v>20171.771259384055</v>
      </c>
      <c r="K745" s="444">
        <f t="shared" ca="1" si="53"/>
        <v>-5508.8572326872136</v>
      </c>
      <c r="L745" s="444">
        <f t="shared" ca="1" si="54"/>
        <v>-1327634.5930776186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-1327634.5930776186</v>
      </c>
      <c r="J746" s="444">
        <f t="array" ref="J746">IFERROR(INDEX('Retirement Calculator'!K:K,MATCH('Lorri 401b'!N746,'Retirement Calculator'!A:A,0),0),0)</f>
        <v>20171.771259384055</v>
      </c>
      <c r="K746" s="444">
        <f t="shared" ca="1" si="53"/>
        <v>-5615.8598514041778</v>
      </c>
      <c r="L746" s="444">
        <f t="shared" ca="1" si="54"/>
        <v>-1353422.2241884067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-1353422.2241884067</v>
      </c>
      <c r="J747" s="444">
        <f t="array" ref="J747">IFERROR(INDEX('Retirement Calculator'!K:K,MATCH('Lorri 401b'!N747,'Retirement Calculator'!A:A,0),0),0)</f>
        <v>20171.771259384055</v>
      </c>
      <c r="K747" s="444">
        <f t="shared" ca="1" si="53"/>
        <v>-5723.308314365795</v>
      </c>
      <c r="L747" s="444">
        <f t="shared" ca="1" si="54"/>
        <v>-1379317.3037621565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-1379317.3037621565</v>
      </c>
      <c r="J748" s="444">
        <f t="array" ref="J748">IFERROR(INDEX('Retirement Calculator'!K:K,MATCH('Lorri 401b'!N748,'Retirement Calculator'!A:A,0),0),0)</f>
        <v>20171.771259384055</v>
      </c>
      <c r="K748" s="444">
        <f t="shared" ca="1" si="53"/>
        <v>-5831.2044792564184</v>
      </c>
      <c r="L748" s="444">
        <f t="shared" ca="1" si="54"/>
        <v>-1405320.2795007969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-1405320.2795007969</v>
      </c>
      <c r="J749" s="444">
        <f t="array" ref="J749">IFERROR(INDEX('Retirement Calculator'!K:K,MATCH('Lorri 401b'!N749,'Retirement Calculator'!A:A,0),0),0)</f>
        <v>20171.771259384055</v>
      </c>
      <c r="K749" s="444">
        <f t="shared" ca="1" si="53"/>
        <v>-5939.5502115007539</v>
      </c>
      <c r="L749" s="444">
        <f t="shared" ca="1" si="54"/>
        <v>-1431431.6009716818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-1431431.6009716818</v>
      </c>
      <c r="J750" s="444">
        <f t="array" ref="J750">IFERROR(INDEX('Retirement Calculator'!K:K,MATCH('Lorri 401b'!N750,'Retirement Calculator'!A:A,0),0),0)</f>
        <v>20171.771259384055</v>
      </c>
      <c r="K750" s="444">
        <f t="shared" ca="1" si="53"/>
        <v>-6048.3473842961075</v>
      </c>
      <c r="L750" s="444">
        <f t="shared" ca="1" si="54"/>
        <v>-1457651.7196153619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-1457651.7196153619</v>
      </c>
      <c r="J751" s="444">
        <f t="array" ref="J751">IFERROR(INDEX('Retirement Calculator'!K:K,MATCH('Lorri 401b'!N751,'Retirement Calculator'!A:A,0),0),0)</f>
        <v>20171.771259384055</v>
      </c>
      <c r="K751" s="444">
        <f t="shared" ca="1" si="53"/>
        <v>-6157.597878644774</v>
      </c>
      <c r="L751" s="444">
        <f t="shared" ca="1" si="54"/>
        <v>-1483981.0887533906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-1483981.0887533906</v>
      </c>
      <c r="J752" s="444">
        <f t="array" ref="J752">IFERROR(INDEX('Retirement Calculator'!K:K,MATCH('Lorri 401b'!N752,'Retirement Calculator'!A:A,0),0),0)</f>
        <v>20171.771259384055</v>
      </c>
      <c r="K752" s="444">
        <f t="shared" ca="1" si="53"/>
        <v>-6267.3035833865606</v>
      </c>
      <c r="L752" s="444">
        <f t="shared" ca="1" si="54"/>
        <v>-1510420.1635961612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-1510420.1635961612</v>
      </c>
      <c r="J753" s="444">
        <f t="array" ref="J753">IFERROR(INDEX('Retirement Calculator'!K:K,MATCH('Lorri 401b'!N753,'Retirement Calculator'!A:A,0),0),0)</f>
        <v>20171.771259384055</v>
      </c>
      <c r="K753" s="444">
        <f t="shared" ca="1" si="53"/>
        <v>-6377.4663952314386</v>
      </c>
      <c r="L753" s="444">
        <f t="shared" ca="1" si="54"/>
        <v>-1536969.4012507766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-1536969.4012507766</v>
      </c>
      <c r="J754" s="444">
        <f t="array" ref="J754">IFERROR(INDEX('Retirement Calculator'!K:K,MATCH('Lorri 401b'!N754,'Retirement Calculator'!A:A,0),0),0)</f>
        <v>20171.771259384055</v>
      </c>
      <c r="K754" s="444">
        <f t="shared" ca="1" si="53"/>
        <v>-6488.0882187923362</v>
      </c>
      <c r="L754" s="444">
        <f t="shared" ca="1" si="54"/>
        <v>-1563629.2607289529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-1563629.2607289529</v>
      </c>
      <c r="J755" s="444">
        <f t="array" ref="J755">IFERROR(INDEX('Retirement Calculator'!K:K,MATCH('Lorri 401b'!N755,'Retirement Calculator'!A:A,0),0),0)</f>
        <v>20171.771259384055</v>
      </c>
      <c r="K755" s="444">
        <f t="shared" ca="1" si="53"/>
        <v>-6599.1709666180705</v>
      </c>
      <c r="L755" s="444">
        <f t="shared" ca="1" si="54"/>
        <v>-1590400.2029549549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-1590400.2029549549</v>
      </c>
      <c r="J756" s="444">
        <f t="array" ref="J756">IFERROR(INDEX('Retirement Calculator'!K:K,MATCH('Lorri 401b'!N756,'Retirement Calculator'!A:A,0),0),0)</f>
        <v>20171.771259384055</v>
      </c>
      <c r="K756" s="444">
        <f t="shared" ca="1" si="53"/>
        <v>-6710.7165592264118</v>
      </c>
      <c r="L756" s="444">
        <f t="shared" ca="1" si="54"/>
        <v>-1617282.6907735653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-1617282.6907735653</v>
      </c>
      <c r="J757" s="444">
        <f t="array" ref="J757">IFERROR(INDEX('Retirement Calculator'!K:K,MATCH('Lorri 401b'!N757,'Retirement Calculator'!A:A,0),0),0)</f>
        <v>20171.771259384055</v>
      </c>
      <c r="K757" s="444">
        <f t="shared" ca="1" si="53"/>
        <v>-6822.7269251372882</v>
      </c>
      <c r="L757" s="444">
        <f t="shared" ca="1" si="54"/>
        <v>-1644277.1889580865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-1644277.1889580865</v>
      </c>
      <c r="J758" s="444">
        <f t="array" ref="J758">IFERROR(INDEX('Retirement Calculator'!K:K,MATCH('Lorri 401b'!N758,'Retirement Calculator'!A:A,0),0),0)</f>
        <v>20171.771259384055</v>
      </c>
      <c r="K758" s="444">
        <f t="shared" ca="1" si="53"/>
        <v>-6935.2040009061275</v>
      </c>
      <c r="L758" s="444">
        <f t="shared" ca="1" si="54"/>
        <v>-1671384.1642183766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-1671384.1642183766</v>
      </c>
      <c r="J759" s="444">
        <f t="array" ref="J759">IFERROR(INDEX('Retirement Calculator'!K:K,MATCH('Lorri 401b'!N759,'Retirement Calculator'!A:A,0),0),0)</f>
        <v>20171.771259384055</v>
      </c>
      <c r="K759" s="444">
        <f t="shared" ca="1" si="53"/>
        <v>-7048.1497311573366</v>
      </c>
      <c r="L759" s="444">
        <f t="shared" ca="1" si="54"/>
        <v>-1698604.085208918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-1698604.085208918</v>
      </c>
      <c r="J760" s="444">
        <f t="array" ref="J760">IFERROR(INDEX('Retirement Calculator'!K:K,MATCH('Lorri 401b'!N760,'Retirement Calculator'!A:A,0),0),0)</f>
        <v>20171.771259384055</v>
      </c>
      <c r="K760" s="444">
        <f t="shared" ca="1" si="53"/>
        <v>-7161.5660686179253</v>
      </c>
      <c r="L760" s="444">
        <f t="shared" ca="1" si="54"/>
        <v>-1725937.4225369198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-1725937.4225369198</v>
      </c>
      <c r="J761" s="444">
        <f t="array" ref="J761">IFERROR(INDEX('Retirement Calculator'!K:K,MATCH('Lorri 401b'!N761,'Retirement Calculator'!A:A,0),0),0)</f>
        <v>20171.771259384055</v>
      </c>
      <c r="K761" s="444">
        <f t="shared" ca="1" si="53"/>
        <v>-7275.4549741512656</v>
      </c>
      <c r="L761" s="444">
        <f t="shared" ca="1" si="54"/>
        <v>-1753384.648770455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-1753384.648770455</v>
      </c>
      <c r="J762" s="444">
        <f t="array" ref="J762">IFERROR(INDEX('Retirement Calculator'!K:K,MATCH('Lorri 401b'!N762,'Retirement Calculator'!A:A,0),0),0)</f>
        <v>20171.771259384055</v>
      </c>
      <c r="K762" s="444">
        <f t="shared" ca="1" si="53"/>
        <v>-7389.8184167909958</v>
      </c>
      <c r="L762" s="444">
        <f t="shared" ca="1" si="54"/>
        <v>-1780946.2384466301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-1780946.2384466301</v>
      </c>
      <c r="J763" s="444">
        <f t="array" ref="J763">IFERROR(INDEX('Retirement Calculator'!K:K,MATCH('Lorri 401b'!N763,'Retirement Calculator'!A:A,0),0),0)</f>
        <v>20171.771259384055</v>
      </c>
      <c r="K763" s="444">
        <f t="shared" ca="1" si="53"/>
        <v>-7504.6583737750598</v>
      </c>
      <c r="L763" s="444">
        <f t="shared" ca="1" si="54"/>
        <v>-1808622.668079789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-1808622.668079789</v>
      </c>
      <c r="J764" s="444">
        <f t="array" ref="J764">IFERROR(INDEX('Retirement Calculator'!K:K,MATCH('Lorri 401b'!N764,'Retirement Calculator'!A:A,0),0),0)</f>
        <v>20171.771259384055</v>
      </c>
      <c r="K764" s="444">
        <f t="shared" ca="1" si="53"/>
        <v>-7619.9768305798862</v>
      </c>
      <c r="L764" s="444">
        <f t="shared" ca="1" si="54"/>
        <v>-1836414.4161697528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-1836414.4161697528</v>
      </c>
      <c r="J765" s="444">
        <f t="array" ref="J765">IFERROR(INDEX('Retirement Calculator'!K:K,MATCH('Lorri 401b'!N765,'Retirement Calculator'!A:A,0),0),0)</f>
        <v>20171.771259384055</v>
      </c>
      <c r="K765" s="444">
        <f t="shared" ca="1" si="53"/>
        <v>-7735.7757809547356</v>
      </c>
      <c r="L765" s="444">
        <f t="shared" ca="1" si="54"/>
        <v>-1864321.9632100915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-1864321.9632100915</v>
      </c>
      <c r="J766" s="444">
        <f t="array" ref="J766">IFERROR(INDEX('Retirement Calculator'!K:K,MATCH('Lorri 401b'!N766,'Retirement Calculator'!A:A,0),0),0)</f>
        <v>20171.771259384055</v>
      </c>
      <c r="K766" s="444">
        <f t="shared" ca="1" si="53"/>
        <v>-7852.057226956148</v>
      </c>
      <c r="L766" s="444">
        <f t="shared" ca="1" si="54"/>
        <v>-1892345.7916964316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-1892345.7916964316</v>
      </c>
      <c r="J767" s="444">
        <f t="array" ref="J767">IFERROR(INDEX('Retirement Calculator'!K:K,MATCH('Lorri 401b'!N767,'Retirement Calculator'!A:A,0),0),0)</f>
        <v>20171.771259384055</v>
      </c>
      <c r="K767" s="444">
        <f t="shared" ca="1" si="53"/>
        <v>-7968.8231789825659</v>
      </c>
      <c r="L767" s="444">
        <f t="shared" ca="1" si="54"/>
        <v>-1920486.3861347982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-1920486.3861347982</v>
      </c>
      <c r="J768" s="444">
        <f t="array" ref="J768">IFERROR(INDEX('Retirement Calculator'!K:K,MATCH('Lorri 401b'!N768,'Retirement Calculator'!A:A,0),0),0)</f>
        <v>20171.771259384055</v>
      </c>
      <c r="K768" s="444">
        <f t="shared" ca="1" si="53"/>
        <v>-8086.0756558090934</v>
      </c>
      <c r="L768" s="444">
        <f t="shared" ca="1" si="54"/>
        <v>-1948744.2330499913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-1948744.2330499913</v>
      </c>
      <c r="J769" s="444">
        <f t="array" ref="J769">IFERROR(INDEX('Retirement Calculator'!K:K,MATCH('Lorri 401b'!N769,'Retirement Calculator'!A:A,0),0),0)</f>
        <v>20171.771259384055</v>
      </c>
      <c r="K769" s="444">
        <f t="shared" ca="1" si="53"/>
        <v>-8203.8166846223958</v>
      </c>
      <c r="L769" s="444">
        <f t="shared" ca="1" si="54"/>
        <v>-1977119.8209939976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-1977119.8209939976</v>
      </c>
      <c r="J770" s="444">
        <f t="array" ref="J770">IFERROR(INDEX('Retirement Calculator'!K:K,MATCH('Lorri 401b'!N770,'Retirement Calculator'!A:A,0),0),0)</f>
        <v>20171.771259384055</v>
      </c>
      <c r="K770" s="444">
        <f t="shared" ca="1" si="53"/>
        <v>-8322.0483010557564</v>
      </c>
      <c r="L770" s="444">
        <f t="shared" ca="1" si="54"/>
        <v>-2005613.6405544374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-2005613.6405544374</v>
      </c>
      <c r="J771" s="444">
        <f t="array" ref="J771">IFERROR(INDEX('Retirement Calculator'!K:K,MATCH('Lorri 401b'!N771,'Retirement Calculator'!A:A,0),0),0)</f>
        <v>20171.771259384055</v>
      </c>
      <c r="K771" s="444">
        <f t="shared" ca="1" si="53"/>
        <v>-8440.7725492242553</v>
      </c>
      <c r="L771" s="444">
        <f t="shared" ca="1" si="54"/>
        <v>-2034226.1843630457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-2034226.1843630457</v>
      </c>
      <c r="J772" s="444">
        <f t="array" ref="J772">IFERROR(INDEX('Retirement Calculator'!K:K,MATCH('Lorri 401b'!N772,'Retirement Calculator'!A:A,0),0),0)</f>
        <v>20171.771259384055</v>
      </c>
      <c r="K772" s="444">
        <f t="shared" ca="1" si="53"/>
        <v>-8559.9914817601239</v>
      </c>
      <c r="L772" s="444">
        <f t="shared" ca="1" si="54"/>
        <v>-2062957.9471041898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-2062957.9471041898</v>
      </c>
      <c r="J773" s="444">
        <f t="array" ref="J773">IFERROR(INDEX('Retirement Calculator'!K:K,MATCH('Lorri 401b'!N773,'Retirement Calculator'!A:A,0),0),0)</f>
        <v>20171.771259384055</v>
      </c>
      <c r="K773" s="444">
        <f t="shared" ref="K773:K1027" ca="1" si="79">IPMT(M773/12,1,12,-I773+J773,,0)</f>
        <v>-8679.7071598482235</v>
      </c>
      <c r="L773" s="444">
        <f t="shared" ref="L773:L1027" ca="1" si="80">I773-J773+K773</f>
        <v>-2091809.425523422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-2091809.425523422</v>
      </c>
      <c r="J774" s="444">
        <f t="array" ref="J774">IFERROR(INDEX('Retirement Calculator'!K:K,MATCH('Lorri 401b'!N774,'Retirement Calculator'!A:A,0),0),0)</f>
        <v>20171.771259384055</v>
      </c>
      <c r="K774" s="444">
        <f t="shared" ca="1" si="79"/>
        <v>-8799.921653261692</v>
      </c>
      <c r="L774" s="444">
        <f t="shared" ca="1" si="80"/>
        <v>-2120781.1184360678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-2120781.1184360678</v>
      </c>
      <c r="J775" s="444">
        <f t="array" ref="J775">IFERROR(INDEX('Retirement Calculator'!K:K,MATCH('Lorri 401b'!N775,'Retirement Calculator'!A:A,0),0),0)</f>
        <v>20171.771259384055</v>
      </c>
      <c r="K775" s="444">
        <f t="shared" ca="1" si="79"/>
        <v>-8920.6370403977162</v>
      </c>
      <c r="L775" s="444">
        <f t="shared" ca="1" si="80"/>
        <v>-2149873.5267358497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-2149873.5267358497</v>
      </c>
      <c r="J776" s="444">
        <f t="array" ref="J776">IFERROR(INDEX('Retirement Calculator'!K:K,MATCH('Lorri 401b'!N776,'Retirement Calculator'!A:A,0),0),0)</f>
        <v>20171.771259384055</v>
      </c>
      <c r="K776" s="444">
        <f t="shared" ca="1" si="79"/>
        <v>-9041.855408313475</v>
      </c>
      <c r="L776" s="444">
        <f t="shared" ca="1" si="80"/>
        <v>-2179087.1534035476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-2179087.1534035476</v>
      </c>
      <c r="J777" s="444">
        <f t="array" ref="J777">IFERROR(INDEX('Retirement Calculator'!K:K,MATCH('Lorri 401b'!N777,'Retirement Calculator'!A:A,0),0),0)</f>
        <v>20171.771259384055</v>
      </c>
      <c r="K777" s="444">
        <f t="shared" ca="1" si="79"/>
        <v>-9163.5788527622153</v>
      </c>
      <c r="L777" s="444">
        <f t="shared" ca="1" si="80"/>
        <v>-2208422.5035156938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-2208422.5035156938</v>
      </c>
      <c r="J778" s="444">
        <f t="array" ref="J778">IFERROR(INDEX('Retirement Calculator'!K:K,MATCH('Lorri 401b'!N778,'Retirement Calculator'!A:A,0),0),0)</f>
        <v>20171.771259384055</v>
      </c>
      <c r="K778" s="444">
        <f t="shared" ca="1" si="79"/>
        <v>-9285.809478229492</v>
      </c>
      <c r="L778" s="444">
        <f t="shared" ca="1" si="80"/>
        <v>-2237880.0842533074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-2237880.0842533074</v>
      </c>
      <c r="J779" s="444">
        <f t="array" ref="J779">IFERROR(INDEX('Retirement Calculator'!K:K,MATCH('Lorri 401b'!N779,'Retirement Calculator'!A:A,0),0),0)</f>
        <v>20171.771259384055</v>
      </c>
      <c r="K779" s="444">
        <f t="shared" ca="1" si="79"/>
        <v>-9408.5493979695493</v>
      </c>
      <c r="L779" s="444">
        <f t="shared" ca="1" si="80"/>
        <v>-2267460.4049106613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-2267460.4049106613</v>
      </c>
      <c r="J780" s="444">
        <f t="array" ref="J780">IFERROR(INDEX('Retirement Calculator'!K:K,MATCH('Lorri 401b'!N780,'Retirement Calculator'!A:A,0),0),0)</f>
        <v>20171.771259384055</v>
      </c>
      <c r="K780" s="444">
        <f t="shared" ca="1" si="79"/>
        <v>-9531.8007340418553</v>
      </c>
      <c r="L780" s="444">
        <f t="shared" ca="1" si="80"/>
        <v>-2297163.9769040872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-2297163.9769040872</v>
      </c>
      <c r="J781" s="444">
        <f t="array" ref="J781">IFERROR(INDEX('Retirement Calculator'!K:K,MATCH('Lorri 401b'!N781,'Retirement Calculator'!A:A,0),0),0)</f>
        <v>20171.771259384055</v>
      </c>
      <c r="K781" s="444">
        <f t="shared" ca="1" si="79"/>
        <v>-9655.5656173477983</v>
      </c>
      <c r="L781" s="444">
        <f t="shared" ca="1" si="80"/>
        <v>-2326991.3137808191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-2326991.3137808191</v>
      </c>
      <c r="J782" s="444">
        <f t="array" ref="J782">IFERROR(INDEX('Retirement Calculator'!K:K,MATCH('Lorri 401b'!N782,'Retirement Calculator'!A:A,0),0),0)</f>
        <v>20171.771259384055</v>
      </c>
      <c r="K782" s="444">
        <f t="shared" ca="1" si="79"/>
        <v>-9779.8461876675137</v>
      </c>
      <c r="L782" s="444">
        <f t="shared" ca="1" si="80"/>
        <v>-2356942.9312278708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-2356942.9312278708</v>
      </c>
      <c r="J783" s="444">
        <f t="array" ref="J783">IFERROR(INDEX('Retirement Calculator'!K:K,MATCH('Lorri 401b'!N783,'Retirement Calculator'!A:A,0),0),0)</f>
        <v>20171.771259384055</v>
      </c>
      <c r="K783" s="444">
        <f t="shared" ca="1" si="79"/>
        <v>-9904.6445936968958</v>
      </c>
      <c r="L783" s="444">
        <f t="shared" ca="1" si="80"/>
        <v>-2387019.347080952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-2387019.347080952</v>
      </c>
      <c r="J784" s="444">
        <f t="array" ref="J784">IFERROR(INDEX('Retirement Calculator'!K:K,MATCH('Lorri 401b'!N784,'Retirement Calculator'!A:A,0),0),0)</f>
        <v>20171.771259384055</v>
      </c>
      <c r="K784" s="444">
        <f t="shared" ca="1" si="79"/>
        <v>-10029.962993084735</v>
      </c>
      <c r="L784" s="444">
        <f t="shared" ca="1" si="80"/>
        <v>-2417221.0813334212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-2417221.0813334212</v>
      </c>
      <c r="J785" s="444">
        <f t="array" ref="J785">IFERROR(INDEX('Retirement Calculator'!K:K,MATCH('Lorri 401b'!N785,'Retirement Calculator'!A:A,0),0),0)</f>
        <v>20171.771259384055</v>
      </c>
      <c r="K785" s="444">
        <f t="shared" ca="1" si="79"/>
        <v>-10155.803552470023</v>
      </c>
      <c r="L785" s="444">
        <f t="shared" ca="1" si="80"/>
        <v>-2447548.6561452756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-2447548.6561452756</v>
      </c>
      <c r="J786" s="444">
        <f t="array" ref="J786">IFERROR(INDEX('Retirement Calculator'!K:K,MATCH('Lorri 401b'!N786,'Retirement Calculator'!A:A,0),0),0)</f>
        <v>20171.771259384055</v>
      </c>
      <c r="K786" s="444">
        <f t="shared" ca="1" si="79"/>
        <v>-10282.168447519416</v>
      </c>
      <c r="L786" s="444">
        <f t="shared" ca="1" si="80"/>
        <v>-2478002.595852179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-2478002.595852179</v>
      </c>
      <c r="J787" s="444">
        <f t="array" ref="J787">IFERROR(INDEX('Retirement Calculator'!K:K,MATCH('Lorri 401b'!N787,'Retirement Calculator'!A:A,0),0),0)</f>
        <v>20171.771259384055</v>
      </c>
      <c r="K787" s="444">
        <f t="shared" ca="1" si="79"/>
        <v>-10409.059862964847</v>
      </c>
      <c r="L787" s="444">
        <f t="shared" ca="1" si="80"/>
        <v>-2508583.426974528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-2508583.426974528</v>
      </c>
      <c r="J788" s="444">
        <f t="array" ref="J788">IFERROR(INDEX('Retirement Calculator'!K:K,MATCH('Lorri 401b'!N788,'Retirement Calculator'!A:A,0),0),0)</f>
        <v>20171.771259384055</v>
      </c>
      <c r="K788" s="444">
        <f t="shared" ca="1" si="79"/>
        <v>-10536.479992641302</v>
      </c>
      <c r="L788" s="444">
        <f t="shared" ca="1" si="80"/>
        <v>-2539291.6782265534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-2539291.6782265534</v>
      </c>
      <c r="J789" s="444">
        <f t="array" ref="J789">IFERROR(INDEX('Retirement Calculator'!K:K,MATCH('Lorri 401b'!N789,'Retirement Calculator'!A:A,0),0),0)</f>
        <v>20171.771259384055</v>
      </c>
      <c r="K789" s="444">
        <f t="shared" ca="1" si="79"/>
        <v>-10664.431039524739</v>
      </c>
      <c r="L789" s="444">
        <f t="shared" ca="1" si="80"/>
        <v>-2570127.8805254623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-2570127.8805254623</v>
      </c>
      <c r="J790" s="444">
        <f t="array" ref="J790">IFERROR(INDEX('Retirement Calculator'!K:K,MATCH('Lorri 401b'!N790,'Retirement Calculator'!A:A,0),0),0)</f>
        <v>20171.771259384055</v>
      </c>
      <c r="K790" s="444">
        <f t="shared" ca="1" si="79"/>
        <v>-10792.915215770194</v>
      </c>
      <c r="L790" s="444">
        <f t="shared" ca="1" si="80"/>
        <v>-2601092.5670006168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-2601092.5670006168</v>
      </c>
      <c r="J791" s="444">
        <f t="array" ref="J791">IFERROR(INDEX('Retirement Calculator'!K:K,MATCH('Lorri 401b'!N791,'Retirement Calculator'!A:A,0),0),0)</f>
        <v>20171.771259384055</v>
      </c>
      <c r="K791" s="444">
        <f t="shared" ca="1" si="79"/>
        <v>-10921.934742750003</v>
      </c>
      <c r="L791" s="444">
        <f t="shared" ca="1" si="80"/>
        <v>-2632186.2730027512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-2632186.2730027512</v>
      </c>
      <c r="J792" s="444">
        <f t="array" ref="J792">IFERROR(INDEX('Retirement Calculator'!K:K,MATCH('Lorri 401b'!N792,'Retirement Calculator'!A:A,0),0),0)</f>
        <v>20171.771259384055</v>
      </c>
      <c r="K792" s="444">
        <f t="shared" ca="1" si="79"/>
        <v>-11051.491851092231</v>
      </c>
      <c r="L792" s="444">
        <f t="shared" ca="1" si="80"/>
        <v>-2663409.5361132277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-2663409.5361132277</v>
      </c>
      <c r="J793" s="444">
        <f t="array" ref="J793">IFERROR(INDEX('Retirement Calculator'!K:K,MATCH('Lorri 401b'!N793,'Retirement Calculator'!A:A,0),0),0)</f>
        <v>20171.771259384055</v>
      </c>
      <c r="K793" s="444">
        <f t="shared" ca="1" si="79"/>
        <v>-11181.588780719216</v>
      </c>
      <c r="L793" s="444">
        <f t="shared" ca="1" si="80"/>
        <v>-2694762.8961533313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-2694762.8961533313</v>
      </c>
      <c r="J794" s="444">
        <f t="array" ref="J794">IFERROR(INDEX('Retirement Calculator'!K:K,MATCH('Lorri 401b'!N794,'Retirement Calculator'!A:A,0),0),0)</f>
        <v>20171.771259384055</v>
      </c>
      <c r="K794" s="444">
        <f t="shared" ca="1" si="79"/>
        <v>-11312.227780886315</v>
      </c>
      <c r="L794" s="444">
        <f t="shared" ca="1" si="80"/>
        <v>-2726246.895193602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-2726246.895193602</v>
      </c>
      <c r="J795" s="444">
        <f t="array" ref="J795">IFERROR(INDEX('Retirement Calculator'!K:K,MATCH('Lorri 401b'!N795,'Retirement Calculator'!A:A,0),0),0)</f>
        <v>20171.771259384055</v>
      </c>
      <c r="K795" s="444">
        <f t="shared" ca="1" si="79"/>
        <v>-11443.411110220775</v>
      </c>
      <c r="L795" s="444">
        <f t="shared" ca="1" si="80"/>
        <v>-2757862.0775632071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-2757862.0775632071</v>
      </c>
      <c r="J796" s="444">
        <f t="array" ref="J796">IFERROR(INDEX('Retirement Calculator'!K:K,MATCH('Lorri 401b'!N796,'Retirement Calculator'!A:A,0),0),0)</f>
        <v>20171.771259384055</v>
      </c>
      <c r="K796" s="444">
        <f t="shared" ca="1" si="79"/>
        <v>-11575.141036760797</v>
      </c>
      <c r="L796" s="444">
        <f t="shared" ca="1" si="80"/>
        <v>-2789608.9898593524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-2789608.9898593524</v>
      </c>
      <c r="J797" s="444">
        <f t="array" ref="J797">IFERROR(INDEX('Retirement Calculator'!K:K,MATCH('Lorri 401b'!N797,'Retirement Calculator'!A:A,0),0),0)</f>
        <v>20171.771259384055</v>
      </c>
      <c r="K797" s="444">
        <f t="shared" ca="1" si="79"/>
        <v>-11707.419837994736</v>
      </c>
      <c r="L797" s="444">
        <f t="shared" ca="1" si="80"/>
        <v>-2821488.1809567316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-2821488.1809567316</v>
      </c>
      <c r="J798" s="444">
        <f t="array" ref="J798">IFERROR(INDEX('Retirement Calculator'!K:K,MATCH('Lorri 401b'!N798,'Retirement Calculator'!A:A,0),0),0)</f>
        <v>20171.771259384055</v>
      </c>
      <c r="K798" s="444">
        <f t="shared" ca="1" si="79"/>
        <v>-11840.249800900483</v>
      </c>
      <c r="L798" s="444">
        <f t="shared" ca="1" si="80"/>
        <v>-2853500.2020170162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-2853500.2020170162</v>
      </c>
      <c r="J799" s="444">
        <f t="array" ref="J799">IFERROR(INDEX('Retirement Calculator'!K:K,MATCH('Lorri 401b'!N799,'Retirement Calculator'!A:A,0),0),0)</f>
        <v>20171.771259384055</v>
      </c>
      <c r="K799" s="444">
        <f t="shared" ca="1" si="79"/>
        <v>-11973.633221985001</v>
      </c>
      <c r="L799" s="444">
        <f t="shared" ca="1" si="80"/>
        <v>-2885645.6064983853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-2885645.6064983853</v>
      </c>
      <c r="J800" s="444">
        <f t="array" ref="J800">IFERROR(INDEX('Retirement Calculator'!K:K,MATCH('Lorri 401b'!N800,'Retirement Calculator'!A:A,0),0),0)</f>
        <v>20171.771259384055</v>
      </c>
      <c r="K800" s="444">
        <f t="shared" ca="1" si="79"/>
        <v>-12107.57240732404</v>
      </c>
      <c r="L800" s="444">
        <f t="shared" ca="1" si="80"/>
        <v>-2917924.9501650934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-2917924.9501650934</v>
      </c>
      <c r="J801" s="444">
        <f t="array" ref="J801">IFERROR(INDEX('Retirement Calculator'!K:K,MATCH('Lorri 401b'!N801,'Retirement Calculator'!A:A,0),0),0)</f>
        <v>20171.771259384055</v>
      </c>
      <c r="K801" s="444">
        <f t="shared" ca="1" si="79"/>
        <v>-12242.069672601991</v>
      </c>
      <c r="L801" s="444">
        <f t="shared" ca="1" si="80"/>
        <v>-2950338.7910970794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-2950338.7910970794</v>
      </c>
      <c r="J802" s="444">
        <f t="array" ref="J802">IFERROR(INDEX('Retirement Calculator'!K:K,MATCH('Lorri 401b'!N802,'Retirement Calculator'!A:A,0),0),0)</f>
        <v>20171.771259384055</v>
      </c>
      <c r="K802" s="444">
        <f t="shared" ca="1" si="79"/>
        <v>-12377.127343151931</v>
      </c>
      <c r="L802" s="444">
        <f t="shared" ca="1" si="80"/>
        <v>-2982887.6896996154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-2982887.6896996154</v>
      </c>
      <c r="J803" s="444">
        <f t="array" ref="J803">IFERROR(INDEX('Retirement Calculator'!K:K,MATCH('Lorri 401b'!N803,'Retirement Calculator'!A:A,0),0),0)</f>
        <v>20171.771259384055</v>
      </c>
      <c r="K803" s="444">
        <f t="shared" ca="1" si="79"/>
        <v>-12512.747753995831</v>
      </c>
      <c r="L803" s="444">
        <f t="shared" ca="1" si="80"/>
        <v>-3015572.2087129955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-3015572.2087129955</v>
      </c>
      <c r="J804" s="444">
        <f t="array" ref="J804">IFERROR(INDEX('Retirement Calculator'!K:K,MATCH('Lorri 401b'!N804,'Retirement Calculator'!A:A,0),0),0)</f>
        <v>20171.771259384055</v>
      </c>
      <c r="K804" s="444">
        <f t="shared" ca="1" si="79"/>
        <v>-12648.933249884916</v>
      </c>
      <c r="L804" s="444">
        <f t="shared" ca="1" si="80"/>
        <v>-3048392.9132222645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-3048392.9132222645</v>
      </c>
      <c r="J805" s="444">
        <f t="array" ref="J805">IFERROR(INDEX('Retirement Calculator'!K:K,MATCH('Lorri 401b'!N805,'Retirement Calculator'!A:A,0),0),0)</f>
        <v>20171.771259384055</v>
      </c>
      <c r="K805" s="444">
        <f t="shared" ca="1" si="79"/>
        <v>-12785.686185340202</v>
      </c>
      <c r="L805" s="444">
        <f t="shared" ca="1" si="80"/>
        <v>-3081350.3706669891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-3081350.3706669891</v>
      </c>
      <c r="J806" s="444">
        <f t="array" ref="J806">IFERROR(INDEX('Retirement Calculator'!K:K,MATCH('Lorri 401b'!N806,'Retirement Calculator'!A:A,0),0),0)</f>
        <v>20171.771259384055</v>
      </c>
      <c r="K806" s="444">
        <f t="shared" ca="1" si="79"/>
        <v>-12923.008924693222</v>
      </c>
      <c r="L806" s="444">
        <f t="shared" ca="1" si="80"/>
        <v>-3114445.1508510667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-3114445.1508510667</v>
      </c>
      <c r="J807" s="444">
        <f t="array" ref="J807">IFERROR(INDEX('Retirement Calculator'!K:K,MATCH('Lorri 401b'!N807,'Retirement Calculator'!A:A,0),0),0)</f>
        <v>20171.771259384055</v>
      </c>
      <c r="K807" s="444">
        <f t="shared" ca="1" si="79"/>
        <v>-13060.903842126878</v>
      </c>
      <c r="L807" s="444">
        <f t="shared" ca="1" si="80"/>
        <v>-3147677.8259525779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-3147677.8259525779</v>
      </c>
      <c r="J808" s="444">
        <f t="array" ref="J808">IFERROR(INDEX('Retirement Calculator'!K:K,MATCH('Lorri 401b'!N808,'Retirement Calculator'!A:A,0),0),0)</f>
        <v>20171.771259384055</v>
      </c>
      <c r="K808" s="444">
        <f t="shared" ca="1" si="79"/>
        <v>-13199.373321716508</v>
      </c>
      <c r="L808" s="444">
        <f t="shared" ca="1" si="80"/>
        <v>-3181048.9705336788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-3181048.9705336788</v>
      </c>
      <c r="J809" s="444">
        <f t="array" ref="J809">IFERROR(INDEX('Retirement Calculator'!K:K,MATCH('Lorri 401b'!N809,'Retirement Calculator'!A:A,0),0),0)</f>
        <v>20171.771259384055</v>
      </c>
      <c r="K809" s="444">
        <f t="shared" ca="1" si="79"/>
        <v>-13338.419757471096</v>
      </c>
      <c r="L809" s="444">
        <f t="shared" ca="1" si="80"/>
        <v>-3214559.161550534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-3214559.161550534</v>
      </c>
      <c r="J810" s="444">
        <f t="array" ref="J810">IFERROR(INDEX('Retirement Calculator'!K:K,MATCH('Lorri 401b'!N810,'Retirement Calculator'!A:A,0),0),0)</f>
        <v>20171.771259384055</v>
      </c>
      <c r="K810" s="444">
        <f t="shared" ca="1" si="79"/>
        <v>-13478.045553374659</v>
      </c>
      <c r="L810" s="444">
        <f t="shared" ca="1" si="80"/>
        <v>-3248208.9783632928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-3248208.9783632928</v>
      </c>
      <c r="J811" s="444">
        <f t="array" ref="J811">IFERROR(INDEX('Retirement Calculator'!K:K,MATCH('Lorri 401b'!N811,'Retirement Calculator'!A:A,0),0),0)</f>
        <v>20171.771259384055</v>
      </c>
      <c r="K811" s="444">
        <f t="shared" ca="1" si="79"/>
        <v>-13618.253123427819</v>
      </c>
      <c r="L811" s="444">
        <f t="shared" ca="1" si="80"/>
        <v>-3281999.0027461047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-3281999.0027461047</v>
      </c>
      <c r="J812" s="444">
        <f t="array" ref="J812">IFERROR(INDEX('Retirement Calculator'!K:K,MATCH('Lorri 401b'!N812,'Retirement Calculator'!A:A,0),0),0)</f>
        <v>20171.771259384055</v>
      </c>
      <c r="K812" s="444">
        <f t="shared" ca="1" si="79"/>
        <v>-13759.044891689537</v>
      </c>
      <c r="L812" s="444">
        <f t="shared" ca="1" si="80"/>
        <v>-3315929.8188971784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-3315929.8188971784</v>
      </c>
      <c r="J813" s="444">
        <f t="array" ref="J813">IFERROR(INDEX('Retirement Calculator'!K:K,MATCH('Lorri 401b'!N813,'Retirement Calculator'!A:A,0),0),0)</f>
        <v>20171.771259384055</v>
      </c>
      <c r="K813" s="444">
        <f t="shared" ca="1" si="79"/>
        <v>-13900.42329231901</v>
      </c>
      <c r="L813" s="444">
        <f t="shared" ca="1" si="80"/>
        <v>-3350002.0134488815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-3350002.0134488815</v>
      </c>
      <c r="J814" s="444">
        <f t="array" ref="J814">IFERROR(INDEX('Retirement Calculator'!K:K,MATCH('Lorri 401b'!N814,'Retirement Calculator'!A:A,0),0),0)</f>
        <v>20171.771259384055</v>
      </c>
      <c r="K814" s="444">
        <f t="shared" ca="1" si="79"/>
        <v>-14042.390769617772</v>
      </c>
      <c r="L814" s="444">
        <f t="shared" ca="1" si="80"/>
        <v>-3384216.1754778833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-3384216.1754778833</v>
      </c>
      <c r="J815" s="444">
        <f t="array" ref="J815">IFERROR(INDEX('Retirement Calculator'!K:K,MATCH('Lorri 401b'!N815,'Retirement Calculator'!A:A,0),0),0)</f>
        <v>20171.771259384055</v>
      </c>
      <c r="K815" s="444">
        <f t="shared" ca="1" si="79"/>
        <v>-14184.949778071948</v>
      </c>
      <c r="L815" s="444">
        <f t="shared" ca="1" si="80"/>
        <v>-3418572.8965153396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-3418572.8965153396</v>
      </c>
      <c r="J816" s="444">
        <f t="array" ref="J816">IFERROR(INDEX('Retirement Calculator'!K:K,MATCH('Lorri 401b'!N816,'Retirement Calculator'!A:A,0),0),0)</f>
        <v>20171.771259384055</v>
      </c>
      <c r="K816" s="444">
        <f t="shared" ca="1" si="79"/>
        <v>-14328.102782394684</v>
      </c>
      <c r="L816" s="444">
        <f t="shared" ca="1" si="80"/>
        <v>-3453072.7705571186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-3453072.7705571186</v>
      </c>
      <c r="J817" s="444">
        <f t="array" ref="J817">IFERROR(INDEX('Retirement Calculator'!K:K,MATCH('Lorri 401b'!N817,'Retirement Calculator'!A:A,0),0),0)</f>
        <v>20171.771259384055</v>
      </c>
      <c r="K817" s="444">
        <f t="shared" ca="1" si="79"/>
        <v>-14471.852257568764</v>
      </c>
      <c r="L817" s="444">
        <f t="shared" ca="1" si="80"/>
        <v>-3487716.3940740717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-3487716.3940740717</v>
      </c>
      <c r="J818" s="444">
        <f t="array" ref="J818">IFERROR(INDEX('Retirement Calculator'!K:K,MATCH('Lorri 401b'!N818,'Retirement Calculator'!A:A,0),0),0)</f>
        <v>20171.771259384055</v>
      </c>
      <c r="K818" s="444">
        <f t="shared" ca="1" si="79"/>
        <v>-14616.200688889399</v>
      </c>
      <c r="L818" s="444">
        <f t="shared" ca="1" si="80"/>
        <v>-3522504.3660223451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-3522504.3660223451</v>
      </c>
      <c r="J819" s="444">
        <f t="array" ref="J819">IFERROR(INDEX('Retirement Calculator'!K:K,MATCH('Lorri 401b'!N819,'Retirement Calculator'!A:A,0),0),0)</f>
        <v>20171.771259384055</v>
      </c>
      <c r="K819" s="444">
        <f t="shared" ca="1" si="79"/>
        <v>-14761.150572007205</v>
      </c>
      <c r="L819" s="444">
        <f t="shared" ca="1" si="80"/>
        <v>-3557437.2878537364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-3557437.2878537364</v>
      </c>
      <c r="J820" s="444">
        <f t="array" ref="J820">IFERROR(INDEX('Retirement Calculator'!K:K,MATCH('Lorri 401b'!N820,'Retirement Calculator'!A:A,0),0),0)</f>
        <v>20171.771259384055</v>
      </c>
      <c r="K820" s="444">
        <f t="shared" ca="1" si="79"/>
        <v>-14906.704412971336</v>
      </c>
      <c r="L820" s="444">
        <f t="shared" ca="1" si="80"/>
        <v>-3592515.7635260918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-3592515.7635260918</v>
      </c>
      <c r="J821" s="444">
        <f t="array" ref="J821">IFERROR(INDEX('Retirement Calculator'!K:K,MATCH('Lorri 401b'!N821,'Retirement Calculator'!A:A,0),0),0)</f>
        <v>20171.771259384055</v>
      </c>
      <c r="K821" s="444">
        <f t="shared" ca="1" si="79"/>
        <v>-15052.864728272816</v>
      </c>
      <c r="L821" s="444">
        <f t="shared" ca="1" si="80"/>
        <v>-3627740.3995137489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-3627740.3995137489</v>
      </c>
      <c r="J822" s="444">
        <f t="array" ref="J822">IFERROR(INDEX('Retirement Calculator'!K:K,MATCH('Lorri 401b'!N822,'Retirement Calculator'!A:A,0),0),0)</f>
        <v>20171.771259384055</v>
      </c>
      <c r="K822" s="444">
        <f t="shared" ca="1" si="79"/>
        <v>-15199.634044888056</v>
      </c>
      <c r="L822" s="444">
        <f t="shared" ca="1" si="80"/>
        <v>-3663111.8048180211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-3663111.8048180211</v>
      </c>
      <c r="J823" s="444">
        <f t="array" ref="J823">IFERROR(INDEX('Retirement Calculator'!K:K,MATCH('Lorri 401b'!N823,'Retirement Calculator'!A:A,0),0),0)</f>
        <v>20171.771259384055</v>
      </c>
      <c r="K823" s="444">
        <f t="shared" ca="1" si="79"/>
        <v>-15347.014900322521</v>
      </c>
      <c r="L823" s="444">
        <f t="shared" ca="1" si="80"/>
        <v>-3698630.5909777279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-3698630.5909777279</v>
      </c>
      <c r="J824" s="444">
        <f t="array" ref="J824">IFERROR(INDEX('Retirement Calculator'!K:K,MATCH('Lorri 401b'!N824,'Retirement Calculator'!A:A,0),0),0)</f>
        <v>20171.771259384055</v>
      </c>
      <c r="K824" s="444">
        <f t="shared" ca="1" si="79"/>
        <v>-15495.009842654632</v>
      </c>
      <c r="L824" s="444">
        <f t="shared" ca="1" si="80"/>
        <v>-3734297.3720797668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-3734297.3720797668</v>
      </c>
      <c r="J825" s="444">
        <f t="array" ref="J825">IFERROR(INDEX('Retirement Calculator'!K:K,MATCH('Lorri 401b'!N825,'Retirement Calculator'!A:A,0),0),0)</f>
        <v>20171.771259384055</v>
      </c>
      <c r="K825" s="444">
        <f t="shared" ca="1" si="79"/>
        <v>-15643.621430579797</v>
      </c>
      <c r="L825" s="444">
        <f t="shared" ca="1" si="80"/>
        <v>-3770112.7647697306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-3770112.7647697306</v>
      </c>
      <c r="J826" s="444">
        <f t="array" ref="J826">IFERROR(INDEX('Retirement Calculator'!K:K,MATCH('Lorri 401b'!N826,'Retirement Calculator'!A:A,0),0),0)</f>
        <v>20171.771259384055</v>
      </c>
      <c r="K826" s="444">
        <f t="shared" ca="1" si="79"/>
        <v>-15792.852233454645</v>
      </c>
      <c r="L826" s="444">
        <f t="shared" ca="1" si="80"/>
        <v>-3806077.3882625694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-3806077.3882625694</v>
      </c>
      <c r="J827" s="444">
        <f t="array" ref="J827">IFERROR(INDEX('Retirement Calculator'!K:K,MATCH('Lorri 401b'!N827,'Retirement Calculator'!A:A,0),0),0)</f>
        <v>20171.771259384055</v>
      </c>
      <c r="K827" s="444">
        <f t="shared" ca="1" si="79"/>
        <v>-15942.704831341471</v>
      </c>
      <c r="L827" s="444">
        <f t="shared" ca="1" si="80"/>
        <v>-3842191.8643532949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-3842191.8643532949</v>
      </c>
      <c r="J828" s="444">
        <f t="array" ref="J828">IFERROR(INDEX('Retirement Calculator'!K:K,MATCH('Lorri 401b'!N828,'Retirement Calculator'!A:A,0),0),0)</f>
        <v>20171.771259384055</v>
      </c>
      <c r="K828" s="444">
        <f t="shared" ca="1" si="79"/>
        <v>-16093.181815052827</v>
      </c>
      <c r="L828" s="444">
        <f t="shared" ca="1" si="80"/>
        <v>-3878456.8174277321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-3878456.8174277321</v>
      </c>
      <c r="J829" s="444">
        <f t="array" ref="J829">IFERROR(INDEX('Retirement Calculator'!K:K,MATCH('Lorri 401b'!N829,'Retirement Calculator'!A:A,0),0),0)</f>
        <v>20171.771259384055</v>
      </c>
      <c r="K829" s="444">
        <f t="shared" ca="1" si="79"/>
        <v>-16244.285786196315</v>
      </c>
      <c r="L829" s="444">
        <f t="shared" ca="1" si="80"/>
        <v>-3914872.8744733124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-3914872.8744733124</v>
      </c>
      <c r="J830" s="444">
        <f t="array" ref="J830">IFERROR(INDEX('Retirement Calculator'!K:K,MATCH('Lorri 401b'!N830,'Retirement Calculator'!A:A,0),0),0)</f>
        <v>20171.771259384055</v>
      </c>
      <c r="K830" s="444">
        <f t="shared" ca="1" si="79"/>
        <v>-16396.019357219571</v>
      </c>
      <c r="L830" s="444">
        <f t="shared" ca="1" si="80"/>
        <v>-3951440.6650899164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-3951440.6650899164</v>
      </c>
      <c r="J831" s="444">
        <f t="array" ref="J831">IFERROR(INDEX('Retirement Calculator'!K:K,MATCH('Lorri 401b'!N831,'Retirement Calculator'!A:A,0),0),0)</f>
        <v>20171.771259384055</v>
      </c>
      <c r="K831" s="444">
        <f t="shared" ca="1" si="79"/>
        <v>-16548.385151455419</v>
      </c>
      <c r="L831" s="444">
        <f t="shared" ca="1" si="80"/>
        <v>-3988160.8215007563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-3988160.8215007563</v>
      </c>
      <c r="J832" s="444">
        <f t="array" ref="J832">IFERROR(INDEX('Retirement Calculator'!K:K,MATCH('Lorri 401b'!N832,'Retirement Calculator'!A:A,0),0),0)</f>
        <v>20171.771259384055</v>
      </c>
      <c r="K832" s="444">
        <f t="shared" ca="1" si="79"/>
        <v>-16701.385803167253</v>
      </c>
      <c r="L832" s="444">
        <f t="shared" ca="1" si="80"/>
        <v>-4025033.9785633078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-4025033.9785633078</v>
      </c>
      <c r="J833" s="444">
        <f t="array" ref="J833">IFERROR(INDEX('Retirement Calculator'!K:K,MATCH('Lorri 401b'!N833,'Retirement Calculator'!A:A,0),0),0)</f>
        <v>20171.771259384055</v>
      </c>
      <c r="K833" s="444">
        <f t="shared" ca="1" si="79"/>
        <v>-16855.023957594549</v>
      </c>
      <c r="L833" s="444">
        <f t="shared" ca="1" si="80"/>
        <v>-4062060.7737802868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-4062060.7737802868</v>
      </c>
      <c r="J834" s="444">
        <f t="array" ref="J834">IFERROR(INDEX('Retirement Calculator'!K:K,MATCH('Lorri 401b'!N834,'Retirement Calculator'!A:A,0),0),0)</f>
        <v>20171.771259384055</v>
      </c>
      <c r="K834" s="444">
        <f t="shared" ca="1" si="79"/>
        <v>-17009.302270998629</v>
      </c>
      <c r="L834" s="444">
        <f t="shared" ca="1" si="80"/>
        <v>-4099241.8473106697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-4099241.8473106697</v>
      </c>
      <c r="J835" s="444">
        <f t="array" ref="J835">IFERROR(INDEX('Retirement Calculator'!K:K,MATCH('Lorri 401b'!N835,'Retirement Calculator'!A:A,0),0),0)</f>
        <v>20171.771259384055</v>
      </c>
      <c r="K835" s="444">
        <f t="shared" ca="1" si="79"/>
        <v>-17164.223410708557</v>
      </c>
      <c r="L835" s="444">
        <f t="shared" ca="1" si="80"/>
        <v>-4136577.8419807623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-4136577.8419807623</v>
      </c>
      <c r="J836" s="444">
        <f t="array" ref="J836">IFERROR(INDEX('Retirement Calculator'!K:K,MATCH('Lorri 401b'!N836,'Retirement Calculator'!A:A,0),0),0)</f>
        <v>20171.771259384055</v>
      </c>
      <c r="K836" s="444">
        <f t="shared" ca="1" si="79"/>
        <v>-17319.790055167276</v>
      </c>
      <c r="L836" s="444">
        <f t="shared" ca="1" si="80"/>
        <v>-4174069.4032953139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-4174069.4032953139</v>
      </c>
      <c r="J837" s="444">
        <f t="array" ref="J837">IFERROR(INDEX('Retirement Calculator'!K:K,MATCH('Lorri 401b'!N837,'Retirement Calculator'!A:A,0),0),0)</f>
        <v>20171.771259384055</v>
      </c>
      <c r="K837" s="444">
        <f t="shared" ca="1" si="79"/>
        <v>-17476.004893977912</v>
      </c>
      <c r="L837" s="444">
        <f t="shared" ca="1" si="80"/>
        <v>-4211717.1794486763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-4211717.1794486763</v>
      </c>
      <c r="J838" s="444">
        <f t="array" ref="J838">IFERROR(INDEX('Retirement Calculator'!K:K,MATCH('Lorri 401b'!N838,'Retirement Calculator'!A:A,0),0),0)</f>
        <v>20171.771259384055</v>
      </c>
      <c r="K838" s="444">
        <f t="shared" ca="1" si="79"/>
        <v>-17632.870627950251</v>
      </c>
      <c r="L838" s="444">
        <f t="shared" ca="1" si="80"/>
        <v>-4249521.8213360105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-4249521.8213360105</v>
      </c>
      <c r="J839" s="444">
        <f t="array" ref="J839">IFERROR(INDEX('Retirement Calculator'!K:K,MATCH('Lorri 401b'!N839,'Retirement Calculator'!A:A,0),0),0)</f>
        <v>20171.771259384055</v>
      </c>
      <c r="K839" s="444">
        <f t="shared" ca="1" si="79"/>
        <v>-17790.389969147476</v>
      </c>
      <c r="L839" s="444">
        <f t="shared" ca="1" si="80"/>
        <v>-4287483.9825645424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-4287483.9825645424</v>
      </c>
      <c r="J840" s="444">
        <f t="array" ref="J840">IFERROR(INDEX('Retirement Calculator'!K:K,MATCH('Lorri 401b'!N840,'Retirement Calculator'!A:A,0),0),0)</f>
        <v>20171.771259384055</v>
      </c>
      <c r="K840" s="444">
        <f t="shared" ca="1" si="79"/>
        <v>-17948.565640933026</v>
      </c>
      <c r="L840" s="444">
        <f t="shared" ca="1" si="80"/>
        <v>-4325604.3194648596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-4325604.3194648596</v>
      </c>
      <c r="J841" s="444">
        <f t="array" ref="J841">IFERROR(INDEX('Retirement Calculator'!K:K,MATCH('Lorri 401b'!N841,'Retirement Calculator'!A:A,0),0),0)</f>
        <v>20171.771259384055</v>
      </c>
      <c r="K841" s="444">
        <f t="shared" ca="1" si="79"/>
        <v>-18107.400378017683</v>
      </c>
      <c r="L841" s="444">
        <f t="shared" ca="1" si="80"/>
        <v>-4363883.4911022615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-4363883.4911022615</v>
      </c>
      <c r="J842" s="444">
        <f t="array" ref="J842">IFERROR(INDEX('Retirement Calculator'!K:K,MATCH('Lorri 401b'!N842,'Retirement Calculator'!A:A,0),0),0)</f>
        <v>20171.771259384055</v>
      </c>
      <c r="K842" s="444">
        <f t="shared" ca="1" si="79"/>
        <v>-18266.896926506855</v>
      </c>
      <c r="L842" s="444">
        <f t="shared" ca="1" si="80"/>
        <v>-4402322.1592881521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-4402322.1592881521</v>
      </c>
      <c r="J843" s="444">
        <f t="array" ref="J843">IFERROR(INDEX('Retirement Calculator'!K:K,MATCH('Lorri 401b'!N843,'Retirement Calculator'!A:A,0),0),0)</f>
        <v>20171.771259384055</v>
      </c>
      <c r="K843" s="444">
        <f t="shared" ca="1" si="79"/>
        <v>-18427.058043948069</v>
      </c>
      <c r="L843" s="444">
        <f t="shared" ca="1" si="80"/>
        <v>-4440920.9885914847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-4440920.9885914847</v>
      </c>
      <c r="J844" s="444">
        <f t="array" ref="J844">IFERROR(INDEX('Retirement Calculator'!K:K,MATCH('Lorri 401b'!N844,'Retirement Calculator'!A:A,0),0),0)</f>
        <v>20171.771259384055</v>
      </c>
      <c r="K844" s="444">
        <f t="shared" ca="1" si="79"/>
        <v>-18587.886499378619</v>
      </c>
      <c r="L844" s="444">
        <f t="shared" ca="1" si="80"/>
        <v>-4479680.6463502478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-4479680.6463502478</v>
      </c>
      <c r="J845" s="444">
        <f t="array" ref="J845">IFERROR(INDEX('Retirement Calculator'!K:K,MATCH('Lorri 401b'!N845,'Retirement Calculator'!A:A,0),0),0)</f>
        <v>20171.771259384055</v>
      </c>
      <c r="K845" s="444">
        <f t="shared" ca="1" si="79"/>
        <v>-18749.385073373465</v>
      </c>
      <c r="L845" s="444">
        <f t="shared" ca="1" si="80"/>
        <v>-4518601.8026830051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-4518601.8026830051</v>
      </c>
      <c r="J846" s="444">
        <f t="array" ref="J846">IFERROR(INDEX('Retirement Calculator'!K:K,MATCH('Lorri 401b'!N846,'Retirement Calculator'!A:A,0),0),0)</f>
        <v>20171.771259384055</v>
      </c>
      <c r="K846" s="444">
        <f t="shared" ca="1" si="79"/>
        <v>-18911.556558093289</v>
      </c>
      <c r="L846" s="444">
        <f t="shared" ca="1" si="80"/>
        <v>-4557685.1305004824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-4557685.1305004824</v>
      </c>
      <c r="J847" s="444">
        <f t="array" ref="J847">IFERROR(INDEX('Retirement Calculator'!K:K,MATCH('Lorri 401b'!N847,'Retirement Calculator'!A:A,0),0),0)</f>
        <v>20171.771259384055</v>
      </c>
      <c r="K847" s="444">
        <f t="shared" ca="1" si="79"/>
        <v>-19074.403757332777</v>
      </c>
      <c r="L847" s="444">
        <f t="shared" ca="1" si="80"/>
        <v>-4596931.3055171994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-4596931.3055171994</v>
      </c>
      <c r="J848" s="444">
        <f t="array" ref="J848">IFERROR(INDEX('Retirement Calculator'!K:K,MATCH('Lorri 401b'!N848,'Retirement Calculator'!A:A,0),0),0)</f>
        <v>20171.771259384055</v>
      </c>
      <c r="K848" s="444">
        <f t="shared" ca="1" si="79"/>
        <v>-19237.929486569097</v>
      </c>
      <c r="L848" s="444">
        <f t="shared" ca="1" si="80"/>
        <v>-4636341.0062631527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-4636341.0062631527</v>
      </c>
      <c r="J849" s="444">
        <f t="array" ref="J849">IFERROR(INDEX('Retirement Calculator'!K:K,MATCH('Lorri 401b'!N849,'Retirement Calculator'!A:A,0),0),0)</f>
        <v>20171.771259384055</v>
      </c>
      <c r="K849" s="444">
        <f t="shared" ca="1" si="79"/>
        <v>-19402.136573010572</v>
      </c>
      <c r="L849" s="444">
        <f t="shared" ca="1" si="80"/>
        <v>-4675914.9140955471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-4675914.9140955471</v>
      </c>
      <c r="J850" s="444">
        <f t="array" ref="J850">IFERROR(INDEX('Retirement Calculator'!K:K,MATCH('Lorri 401b'!N850,'Retirement Calculator'!A:A,0),0),0)</f>
        <v>20171.771259384055</v>
      </c>
      <c r="K850" s="444">
        <f t="shared" ca="1" si="79"/>
        <v>-19567.027855645545</v>
      </c>
      <c r="L850" s="444">
        <f t="shared" ca="1" si="80"/>
        <v>-4715653.7132105771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-4715653.7132105771</v>
      </c>
      <c r="J851" s="444">
        <f t="array" ref="J851">IFERROR(INDEX('Retirement Calculator'!K:K,MATCH('Lorri 401b'!N851,'Retirement Calculator'!A:A,0),0),0)</f>
        <v>20171.771259384055</v>
      </c>
      <c r="K851" s="444">
        <f t="shared" ca="1" si="79"/>
        <v>-19732.606185291505</v>
      </c>
      <c r="L851" s="444">
        <f t="shared" ca="1" si="80"/>
        <v>-4755558.0906552533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-4755558.0906552533</v>
      </c>
      <c r="J852" s="444">
        <f t="array" ref="J852">IFERROR(INDEX('Retirement Calculator'!K:K,MATCH('Lorri 401b'!N852,'Retirement Calculator'!A:A,0),0),0)</f>
        <v>20171.771259384055</v>
      </c>
      <c r="K852" s="444">
        <f t="shared" ca="1" si="79"/>
        <v>-19898.874424644324</v>
      </c>
      <c r="L852" s="444">
        <f t="shared" ca="1" si="80"/>
        <v>-4795628.7363392822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-4795628.7363392822</v>
      </c>
      <c r="J853" s="444">
        <f t="array" ref="J853">IFERROR(INDEX('Retirement Calculator'!K:K,MATCH('Lorri 401b'!N853,'Retirement Calculator'!A:A,0),0),0)</f>
        <v>20171.771259384055</v>
      </c>
      <c r="K853" s="444">
        <f t="shared" ca="1" si="79"/>
        <v>-20065.835448327776</v>
      </c>
      <c r="L853" s="444">
        <f t="shared" ca="1" si="80"/>
        <v>-4835866.3430469939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-4835866.3430469939</v>
      </c>
      <c r="J854" s="444">
        <f t="array" ref="J854">IFERROR(INDEX('Retirement Calculator'!K:K,MATCH('Lorri 401b'!N854,'Retirement Calculator'!A:A,0),0),0)</f>
        <v>20171.771259384055</v>
      </c>
      <c r="K854" s="444">
        <f t="shared" ca="1" si="79"/>
        <v>-20233.492142943243</v>
      </c>
      <c r="L854" s="444">
        <f t="shared" ca="1" si="80"/>
        <v>-4876271.6064493218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-4876271.6064493218</v>
      </c>
      <c r="J855" s="444">
        <f t="array" ref="J855">IFERROR(INDEX('Retirement Calculator'!K:K,MATCH('Lorri 401b'!N855,'Retirement Calculator'!A:A,0),0),0)</f>
        <v>20171.771259384055</v>
      </c>
      <c r="K855" s="444">
        <f t="shared" ca="1" si="79"/>
        <v>-20401.847407119607</v>
      </c>
      <c r="L855" s="444">
        <f t="shared" ca="1" si="80"/>
        <v>-4916845.2251158254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-4916845.2251158254</v>
      </c>
      <c r="J856" s="444">
        <f t="array" ref="J856">IFERROR(INDEX('Retirement Calculator'!K:K,MATCH('Lorri 401b'!N856,'Retirement Calculator'!A:A,0),0),0)</f>
        <v>20171.771259384055</v>
      </c>
      <c r="K856" s="444">
        <f t="shared" ca="1" si="79"/>
        <v>-20570.904151563373</v>
      </c>
      <c r="L856" s="444">
        <f t="shared" ca="1" si="80"/>
        <v>-4957587.9005267732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-4957587.9005267732</v>
      </c>
      <c r="J857" s="444">
        <f t="array" ref="J857">IFERROR(INDEX('Retirement Calculator'!K:K,MATCH('Lorri 401b'!N857,'Retirement Calculator'!A:A,0),0),0)</f>
        <v>20171.771259384055</v>
      </c>
      <c r="K857" s="444">
        <f t="shared" ca="1" si="79"/>
        <v>-20740.66529910899</v>
      </c>
      <c r="L857" s="444">
        <f t="shared" ca="1" si="80"/>
        <v>-4998500.3370852666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-4998500.3370852666</v>
      </c>
      <c r="J858" s="444">
        <f t="array" ref="J858">IFERROR(INDEX('Retirement Calculator'!K:K,MATCH('Lorri 401b'!N858,'Retirement Calculator'!A:A,0),0),0)</f>
        <v>20171.771259384055</v>
      </c>
      <c r="K858" s="444">
        <f t="shared" ca="1" si="79"/>
        <v>-20911.133784769379</v>
      </c>
      <c r="L858" s="444">
        <f t="shared" ca="1" si="80"/>
        <v>-5039583.2421294199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-5039583.2421294199</v>
      </c>
      <c r="J859" s="444">
        <f t="array" ref="J859">IFERROR(INDEX('Retirement Calculator'!K:K,MATCH('Lorri 401b'!N859,'Retirement Calculator'!A:A,0),0),0)</f>
        <v>20171.771259384055</v>
      </c>
      <c r="K859" s="444">
        <f t="shared" ca="1" si="79"/>
        <v>-21082.312555786684</v>
      </c>
      <c r="L859" s="444">
        <f t="shared" ca="1" si="80"/>
        <v>-5080837.3259445904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-5080837.3259445904</v>
      </c>
      <c r="J860" s="444">
        <f t="array" ref="J860">IFERROR(INDEX('Retirement Calculator'!K:K,MATCH('Lorri 401b'!N860,'Retirement Calculator'!A:A,0),0),0)</f>
        <v>20171.771259384055</v>
      </c>
      <c r="K860" s="444">
        <f t="shared" ca="1" si="79"/>
        <v>-21254.204571683229</v>
      </c>
      <c r="L860" s="444">
        <f t="shared" ca="1" si="80"/>
        <v>-5122263.3017756576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-5122263.3017756576</v>
      </c>
      <c r="J861" s="444">
        <f t="array" ref="J861">IFERROR(INDEX('Retirement Calculator'!K:K,MATCH('Lorri 401b'!N861,'Retirement Calculator'!A:A,0),0),0)</f>
        <v>20171.771259384055</v>
      </c>
      <c r="K861" s="444">
        <f t="shared" ca="1" si="79"/>
        <v>-21426.812804312674</v>
      </c>
      <c r="L861" s="444">
        <f t="shared" ca="1" si="80"/>
        <v>-5163861.8858393542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-5163861.8858393542</v>
      </c>
      <c r="J862" s="444">
        <f t="array" ref="J862">IFERROR(INDEX('Retirement Calculator'!K:K,MATCH('Lorri 401b'!N862,'Retirement Calculator'!A:A,0),0),0)</f>
        <v>20171.771259384055</v>
      </c>
      <c r="K862" s="444">
        <f t="shared" ca="1" si="79"/>
        <v>-21600.140237911412</v>
      </c>
      <c r="L862" s="444">
        <f t="shared" ca="1" si="80"/>
        <v>-5205633.7973366501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-5205633.7973366501</v>
      </c>
      <c r="J863" s="444">
        <f t="array" ref="J863">IFERROR(INDEX('Retirement Calculator'!K:K,MATCH('Lorri 401b'!N863,'Retirement Calculator'!A:A,0),0),0)</f>
        <v>20171.771259384055</v>
      </c>
      <c r="K863" s="444">
        <f t="shared" ca="1" si="79"/>
        <v>-21774.189869150141</v>
      </c>
      <c r="L863" s="444">
        <f t="shared" ca="1" si="80"/>
        <v>-5247579.7584651848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-5247579.7584651848</v>
      </c>
      <c r="J864" s="444">
        <f t="array" ref="J864">IFERROR(INDEX('Retirement Calculator'!K:K,MATCH('Lorri 401b'!N864,'Retirement Calculator'!A:A,0),0),0)</f>
        <v>20171.771259384055</v>
      </c>
      <c r="K864" s="444">
        <f t="shared" ca="1" si="79"/>
        <v>-21948.964707185703</v>
      </c>
      <c r="L864" s="444">
        <f t="shared" ca="1" si="80"/>
        <v>-5289700.4944317546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-5289700.4944317546</v>
      </c>
      <c r="J865" s="444">
        <f t="array" ref="J865">IFERROR(INDEX('Retirement Calculator'!K:K,MATCH('Lorri 401b'!N865,'Retirement Calculator'!A:A,0),0),0)</f>
        <v>20171.771259384055</v>
      </c>
      <c r="K865" s="444">
        <f t="shared" ca="1" si="79"/>
        <v>-22124.467773713077</v>
      </c>
      <c r="L865" s="444">
        <f t="shared" ca="1" si="80"/>
        <v>-5331996.733464852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-5331996.733464852</v>
      </c>
      <c r="J866" s="444">
        <f t="array" ref="J866">IFERROR(INDEX('Retirement Calculator'!K:K,MATCH('Lorri 401b'!N866,'Retirement Calculator'!A:A,0),0),0)</f>
        <v>20171.771259384055</v>
      </c>
      <c r="K866" s="444">
        <f t="shared" ca="1" si="79"/>
        <v>-22300.702103017651</v>
      </c>
      <c r="L866" s="444">
        <f t="shared" ca="1" si="80"/>
        <v>-5374469.206827254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-5374469.206827254</v>
      </c>
      <c r="J867" s="444">
        <f t="array" ref="J867">IFERROR(INDEX('Retirement Calculator'!K:K,MATCH('Lorri 401b'!N867,'Retirement Calculator'!A:A,0),0),0)</f>
        <v>20171.771259384055</v>
      </c>
      <c r="K867" s="444">
        <f t="shared" ca="1" si="79"/>
        <v>-22477.670742027658</v>
      </c>
      <c r="L867" s="444">
        <f t="shared" ca="1" si="80"/>
        <v>-5417118.6488286657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-5417118.6488286657</v>
      </c>
      <c r="J868" s="444">
        <f t="array" ref="J868">IFERROR(INDEX('Retirement Calculator'!K:K,MATCH('Lorri 401b'!N868,'Retirement Calculator'!A:A,0),0),0)</f>
        <v>20171.771259384055</v>
      </c>
      <c r="K868" s="444">
        <f t="shared" ca="1" si="79"/>
        <v>-22655.376750366875</v>
      </c>
      <c r="L868" s="444">
        <f t="shared" ca="1" si="80"/>
        <v>-5459945.7968384167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-5459945.7968384167</v>
      </c>
      <c r="J869" s="444">
        <f t="array" ref="J869">IFERROR(INDEX('Retirement Calculator'!K:K,MATCH('Lorri 401b'!N869,'Retirement Calculator'!A:A,0),0),0)</f>
        <v>20171.771259384055</v>
      </c>
      <c r="K869" s="444">
        <f t="shared" ca="1" si="79"/>
        <v>-22833.823200407503</v>
      </c>
      <c r="L869" s="444">
        <f t="shared" ca="1" si="80"/>
        <v>-5502951.3912982084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-5502951.3912982084</v>
      </c>
      <c r="J870" s="444">
        <f t="array" ref="J870">IFERROR(INDEX('Retirement Calculator'!K:K,MATCH('Lorri 401b'!N870,'Retirement Calculator'!A:A,0),0),0)</f>
        <v>20171.771259384055</v>
      </c>
      <c r="K870" s="444">
        <f t="shared" ca="1" si="79"/>
        <v>-23013.013177323301</v>
      </c>
      <c r="L870" s="444">
        <f t="shared" ca="1" si="80"/>
        <v>-5546136.1757349158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-5546136.1757349158</v>
      </c>
      <c r="J871" s="444">
        <f t="array" ref="J871">IFERROR(INDEX('Retirement Calculator'!K:K,MATCH('Lorri 401b'!N871,'Retirement Calculator'!A:A,0),0),0)</f>
        <v>20171.771259384055</v>
      </c>
      <c r="K871" s="444">
        <f t="shared" ca="1" si="79"/>
        <v>-23192.949779142917</v>
      </c>
      <c r="L871" s="444">
        <f t="shared" ca="1" si="80"/>
        <v>-5589500.8967734426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-5589500.8967734426</v>
      </c>
      <c r="J872" s="444">
        <f t="array" ref="J872">IFERROR(INDEX('Retirement Calculator'!K:K,MATCH('Lorri 401b'!N872,'Retirement Calculator'!A:A,0),0),0)</f>
        <v>20171.771259384055</v>
      </c>
      <c r="K872" s="444">
        <f t="shared" ca="1" si="79"/>
        <v>-23373.636116803445</v>
      </c>
      <c r="L872" s="444">
        <f t="shared" ca="1" si="80"/>
        <v>-5633046.3041496305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-5633046.3041496305</v>
      </c>
      <c r="J873" s="444">
        <f t="array" ref="J873">IFERROR(INDEX('Retirement Calculator'!K:K,MATCH('Lorri 401b'!N873,'Retirement Calculator'!A:A,0),0),0)</f>
        <v>20171.771259384055</v>
      </c>
      <c r="K873" s="444">
        <f t="shared" ca="1" si="79"/>
        <v>-23555.075314204227</v>
      </c>
      <c r="L873" s="444">
        <f t="shared" ca="1" si="80"/>
        <v>-5676773.1507232189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-5676773.1507232189</v>
      </c>
      <c r="J874" s="444">
        <f t="array" ref="J874">IFERROR(INDEX('Retirement Calculator'!K:K,MATCH('Lorri 401b'!N874,'Retirement Calculator'!A:A,0),0),0)</f>
        <v>20171.771259384055</v>
      </c>
      <c r="K874" s="444">
        <f t="shared" ca="1" si="79"/>
        <v>-23737.270508260845</v>
      </c>
      <c r="L874" s="444">
        <f t="shared" ca="1" si="80"/>
        <v>-5720682.1924908636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-5720682.1924908636</v>
      </c>
      <c r="J875" s="444">
        <f t="array" ref="J875">IFERROR(INDEX('Retirement Calculator'!K:K,MATCH('Lorri 401b'!N875,'Retirement Calculator'!A:A,0),0),0)</f>
        <v>20171.771259384055</v>
      </c>
      <c r="K875" s="444">
        <f t="shared" ca="1" si="79"/>
        <v>-23920.224848959366</v>
      </c>
      <c r="L875" s="444">
        <f t="shared" ca="1" si="80"/>
        <v>-5764774.1885992074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-5764774.1885992074</v>
      </c>
      <c r="J876" s="444">
        <f t="array" ref="J876">IFERROR(INDEX('Retirement Calculator'!K:K,MATCH('Lorri 401b'!N876,'Retirement Calculator'!A:A,0),0),0)</f>
        <v>20171.771259384055</v>
      </c>
      <c r="K876" s="444">
        <f t="shared" ca="1" si="79"/>
        <v>-24103.941499410797</v>
      </c>
      <c r="L876" s="444">
        <f t="shared" ca="1" si="80"/>
        <v>-5809049.9013580028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-5809049.9013580028</v>
      </c>
      <c r="J877" s="444">
        <f t="array" ref="J877">IFERROR(INDEX('Retirement Calculator'!K:K,MATCH('Lorri 401b'!N877,'Retirement Calculator'!A:A,0),0),0)</f>
        <v>20171.771259384055</v>
      </c>
      <c r="K877" s="444">
        <f t="shared" ca="1" si="79"/>
        <v>-24288.42363590578</v>
      </c>
      <c r="L877" s="444">
        <f t="shared" ca="1" si="80"/>
        <v>-5853510.0962532926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-5853510.0962532926</v>
      </c>
      <c r="J878" s="444">
        <f t="array" ref="J878">IFERROR(INDEX('Retirement Calculator'!K:K,MATCH('Lorri 401b'!N878,'Retirement Calculator'!A:A,0),0),0)</f>
        <v>20171.771259384055</v>
      </c>
      <c r="K878" s="444">
        <f t="shared" ca="1" si="79"/>
        <v>-24473.674447969486</v>
      </c>
      <c r="L878" s="444">
        <f t="shared" ca="1" si="80"/>
        <v>-5898155.5419606464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-5898155.5419606464</v>
      </c>
      <c r="J879" s="444">
        <f t="array" ref="J879">IFERROR(INDEX('Retirement Calculator'!K:K,MATCH('Lorri 401b'!N879,'Retirement Calculator'!A:A,0),0),0)</f>
        <v>20171.771259384055</v>
      </c>
      <c r="K879" s="444">
        <f t="shared" ca="1" si="79"/>
        <v>-24659.697138416795</v>
      </c>
      <c r="L879" s="444">
        <f t="shared" ca="1" si="80"/>
        <v>-5942987.0103584472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-5942987.0103584472</v>
      </c>
      <c r="J880" s="444">
        <f t="array" ref="J880">IFERROR(INDEX('Retirement Calculator'!K:K,MATCH('Lorri 401b'!N880,'Retirement Calculator'!A:A,0),0),0)</f>
        <v>20171.771259384055</v>
      </c>
      <c r="K880" s="444">
        <f t="shared" ca="1" si="79"/>
        <v>-24846.49492340763</v>
      </c>
      <c r="L880" s="444">
        <f t="shared" ca="1" si="80"/>
        <v>-5988005.2765412387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-5988005.2765412387</v>
      </c>
      <c r="J881" s="444">
        <f t="array" ref="J881">IFERROR(INDEX('Retirement Calculator'!K:K,MATCH('Lorri 401b'!N881,'Retirement Calculator'!A:A,0),0),0)</f>
        <v>20171.771259384055</v>
      </c>
      <c r="K881" s="444">
        <f t="shared" ca="1" si="79"/>
        <v>-25034.071032502594</v>
      </c>
      <c r="L881" s="444">
        <f t="shared" ca="1" si="80"/>
        <v>-6033211.1188331256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-6033211.1188331256</v>
      </c>
      <c r="J882" s="444">
        <f t="array" ref="J882">IFERROR(INDEX('Retirement Calculator'!K:K,MATCH('Lorri 401b'!N882,'Retirement Calculator'!A:A,0),0),0)</f>
        <v>20171.771259384055</v>
      </c>
      <c r="K882" s="444">
        <f t="shared" ca="1" si="79"/>
        <v>-25222.428708718791</v>
      </c>
      <c r="L882" s="444">
        <f t="shared" ca="1" si="80"/>
        <v>-6078605.3188012289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-6078605.3188012289</v>
      </c>
      <c r="J883" s="444">
        <f t="array" ref="J883">IFERROR(INDEX('Retirement Calculator'!K:K,MATCH('Lorri 401b'!N883,'Retirement Calculator'!A:A,0),0),0)</f>
        <v>20171.771259384055</v>
      </c>
      <c r="K883" s="444">
        <f t="shared" ca="1" si="79"/>
        <v>-25411.571208585887</v>
      </c>
      <c r="L883" s="444">
        <f t="shared" ca="1" si="80"/>
        <v>-6124188.6612691991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-6124188.6612691991</v>
      </c>
      <c r="J884" s="444">
        <f t="array" ref="J884">IFERROR(INDEX('Retirement Calculator'!K:K,MATCH('Lorri 401b'!N884,'Retirement Calculator'!A:A,0),0),0)</f>
        <v>20171.771259384055</v>
      </c>
      <c r="K884" s="444">
        <f t="shared" ca="1" si="79"/>
        <v>-25601.501802202431</v>
      </c>
      <c r="L884" s="444">
        <f t="shared" ca="1" si="80"/>
        <v>-6169961.9343307856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-6169961.9343307856</v>
      </c>
      <c r="J885" s="444">
        <f t="array" ref="J885">IFERROR(INDEX('Retirement Calculator'!K:K,MATCH('Lorri 401b'!N885,'Retirement Calculator'!A:A,0),0),0)</f>
        <v>20171.771259384055</v>
      </c>
      <c r="K885" s="444">
        <f t="shared" ca="1" si="79"/>
        <v>-25792.223773292375</v>
      </c>
      <c r="L885" s="444">
        <f t="shared" ca="1" si="80"/>
        <v>-6215925.9293634621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-6215925.9293634621</v>
      </c>
      <c r="J886" s="444">
        <f t="array" ref="J886">IFERROR(INDEX('Retirement Calculator'!K:K,MATCH('Lorri 401b'!N886,'Retirement Calculator'!A:A,0),0),0)</f>
        <v>20171.771259384055</v>
      </c>
      <c r="K886" s="444">
        <f t="shared" ca="1" si="79"/>
        <v>-25983.74041926186</v>
      </c>
      <c r="L886" s="444">
        <f t="shared" ca="1" si="80"/>
        <v>-6262081.4410421085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-6262081.4410421085</v>
      </c>
      <c r="J887" s="444">
        <f t="array" ref="J887">IFERROR(INDEX('Retirement Calculator'!K:K,MATCH('Lorri 401b'!N887,'Retirement Calculator'!A:A,0),0),0)</f>
        <v>20171.771259384055</v>
      </c>
      <c r="K887" s="444">
        <f t="shared" ca="1" si="79"/>
        <v>-26176.055051256219</v>
      </c>
      <c r="L887" s="444">
        <f t="shared" ca="1" si="80"/>
        <v>-6308429.2673527487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-6308429.2673527487</v>
      </c>
      <c r="J888" s="444">
        <f t="array" ref="J888">IFERROR(INDEX('Retirement Calculator'!K:K,MATCH('Lorri 401b'!N888,'Retirement Calculator'!A:A,0),0),0)</f>
        <v>20171.771259384055</v>
      </c>
      <c r="K888" s="444">
        <f t="shared" ca="1" si="79"/>
        <v>-26369.17099421722</v>
      </c>
      <c r="L888" s="444">
        <f t="shared" ca="1" si="80"/>
        <v>-6354970.2096063504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-6354970.2096063504</v>
      </c>
      <c r="J889" s="444">
        <f t="array" ref="J889">IFERROR(INDEX('Retirement Calculator'!K:K,MATCH('Lorri 401b'!N889,'Retirement Calculator'!A:A,0),0),0)</f>
        <v>20171.771259384055</v>
      </c>
      <c r="K889" s="444">
        <f t="shared" ca="1" si="79"/>
        <v>-26563.091586940562</v>
      </c>
      <c r="L889" s="444">
        <f t="shared" ca="1" si="80"/>
        <v>-6401705.0724526756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-6401705.0724526756</v>
      </c>
      <c r="J890" s="444">
        <f t="array" ref="J890">IFERROR(INDEX('Retirement Calculator'!K:K,MATCH('Lorri 401b'!N890,'Retirement Calculator'!A:A,0),0),0)</f>
        <v>20171.771259384055</v>
      </c>
      <c r="K890" s="444">
        <f t="shared" ca="1" si="79"/>
        <v>-26757.820182133582</v>
      </c>
      <c r="L890" s="444">
        <f t="shared" ca="1" si="80"/>
        <v>-6448634.6638941932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-6448634.6638941932</v>
      </c>
      <c r="J891" s="444">
        <f t="array" ref="J891">IFERROR(INDEX('Retirement Calculator'!K:K,MATCH('Lorri 401b'!N891,'Retirement Calculator'!A:A,0),0),0)</f>
        <v>20171.771259384055</v>
      </c>
      <c r="K891" s="444">
        <f t="shared" ca="1" si="79"/>
        <v>-26953.360146473238</v>
      </c>
      <c r="L891" s="444">
        <f t="shared" ca="1" si="80"/>
        <v>-6495759.7953000506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-6495759.7953000506</v>
      </c>
      <c r="J892" s="444">
        <f t="array" ref="J892">IFERROR(INDEX('Retirement Calculator'!K:K,MATCH('Lorri 401b'!N892,'Retirement Calculator'!A:A,0),0),0)</f>
        <v>20171.771259384055</v>
      </c>
      <c r="K892" s="444">
        <f t="shared" ca="1" si="79"/>
        <v>-27149.714860664313</v>
      </c>
      <c r="L892" s="444">
        <f t="shared" ca="1" si="80"/>
        <v>-6543081.2814200995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-6543081.2814200995</v>
      </c>
      <c r="J893" s="444">
        <f t="array" ref="J893">IFERROR(INDEX('Retirement Calculator'!K:K,MATCH('Lorri 401b'!N893,'Retirement Calculator'!A:A,0),0),0)</f>
        <v>20171.771259384055</v>
      </c>
      <c r="K893" s="444">
        <f t="shared" ca="1" si="79"/>
        <v>-27346.887719497849</v>
      </c>
      <c r="L893" s="444">
        <f t="shared" ca="1" si="80"/>
        <v>-6590599.9403989818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-6590599.9403989818</v>
      </c>
      <c r="J894" s="444">
        <f t="array" ref="J894">IFERROR(INDEX('Retirement Calculator'!K:K,MATCH('Lorri 401b'!N894,'Retirement Calculator'!A:A,0),0),0)</f>
        <v>20171.771259384055</v>
      </c>
      <c r="K894" s="444">
        <f t="shared" ca="1" si="79"/>
        <v>-27544.882131909857</v>
      </c>
      <c r="L894" s="444">
        <f t="shared" ca="1" si="80"/>
        <v>-6638316.593790276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-6638316.593790276</v>
      </c>
      <c r="J895" s="444">
        <f t="array" ref="J895">IFERROR(INDEX('Retirement Calculator'!K:K,MATCH('Lorri 401b'!N895,'Retirement Calculator'!A:A,0),0),0)</f>
        <v>20171.771259384055</v>
      </c>
      <c r="K895" s="444">
        <f t="shared" ca="1" si="79"/>
        <v>-27743.70152104025</v>
      </c>
      <c r="L895" s="444">
        <f t="shared" ca="1" si="80"/>
        <v>-6686232.0665707001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-6686232.0665707001</v>
      </c>
      <c r="J896" s="444">
        <f t="array" ref="J896">IFERROR(INDEX('Retirement Calculator'!K:K,MATCH('Lorri 401b'!N896,'Retirement Calculator'!A:A,0),0),0)</f>
        <v>20171.771259384055</v>
      </c>
      <c r="K896" s="444">
        <f t="shared" ca="1" si="79"/>
        <v>-27943.349324292019</v>
      </c>
      <c r="L896" s="444">
        <f t="shared" ca="1" si="80"/>
        <v>-6734347.1871543759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-6734347.1871543759</v>
      </c>
      <c r="J897" s="444">
        <f t="array" ref="J897">IFERROR(INDEX('Retirement Calculator'!K:K,MATCH('Lorri 401b'!N897,'Retirement Calculator'!A:A,0),0),0)</f>
        <v>20171.771259384055</v>
      </c>
      <c r="K897" s="444">
        <f t="shared" ca="1" si="79"/>
        <v>-28143.828993390667</v>
      </c>
      <c r="L897" s="444">
        <f t="shared" ca="1" si="80"/>
        <v>-6782662.7874071505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-6782662.7874071505</v>
      </c>
      <c r="J898" s="444">
        <f t="array" ref="J898">IFERROR(INDEX('Retirement Calculator'!K:K,MATCH('Lorri 401b'!N898,'Retirement Calculator'!A:A,0),0),0)</f>
        <v>20171.771259384055</v>
      </c>
      <c r="K898" s="444">
        <f t="shared" ca="1" si="79"/>
        <v>-28345.143994443893</v>
      </c>
      <c r="L898" s="444">
        <f t="shared" ca="1" si="80"/>
        <v>-6831179.7026609788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-6831179.7026609788</v>
      </c>
      <c r="J899" s="444">
        <f t="array" ref="J899">IFERROR(INDEX('Retirement Calculator'!K:K,MATCH('Lorri 401b'!N899,'Retirement Calculator'!A:A,0),0),0)</f>
        <v>20171.771259384055</v>
      </c>
      <c r="K899" s="444">
        <f t="shared" ca="1" si="79"/>
        <v>-28547.297808001516</v>
      </c>
      <c r="L899" s="444">
        <f t="shared" ca="1" si="80"/>
        <v>-6879898.7717283648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-6879898.7717283648</v>
      </c>
      <c r="J900" s="444">
        <f t="array" ref="J900">IFERROR(INDEX('Retirement Calculator'!K:K,MATCH('Lorri 401b'!N900,'Retirement Calculator'!A:A,0),0),0)</f>
        <v>20171.771259384055</v>
      </c>
      <c r="K900" s="444">
        <f t="shared" ca="1" si="79"/>
        <v>-28750.293929115622</v>
      </c>
      <c r="L900" s="444">
        <f t="shared" ca="1" si="80"/>
        <v>-6928820.8369168648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-6928820.8369168648</v>
      </c>
      <c r="J901" s="444">
        <f t="array" ref="J901">IFERROR(INDEX('Retirement Calculator'!K:K,MATCH('Lorri 401b'!N901,'Retirement Calculator'!A:A,0),0),0)</f>
        <v>20171.771259384055</v>
      </c>
      <c r="K901" s="444">
        <f t="shared" ca="1" si="79"/>
        <v>-28954.135867401041</v>
      </c>
      <c r="L901" s="444">
        <f t="shared" ca="1" si="80"/>
        <v>-6977946.7440436501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-6977946.7440436501</v>
      </c>
      <c r="J902" s="444">
        <f t="array" ref="J902">IFERROR(INDEX('Retirement Calculator'!K:K,MATCH('Lorri 401b'!N902,'Retirement Calculator'!A:A,0),0),0)</f>
        <v>20171.771259384055</v>
      </c>
      <c r="K902" s="444">
        <f t="shared" ca="1" si="79"/>
        <v>-29158.827147095981</v>
      </c>
      <c r="L902" s="444">
        <f t="shared" ca="1" si="80"/>
        <v>-7027277.3424501307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-7027277.3424501307</v>
      </c>
      <c r="J903" s="444">
        <f t="array" ref="J903">IFERROR(INDEX('Retirement Calculator'!K:K,MATCH('Lorri 401b'!N903,'Retirement Calculator'!A:A,0),0),0)</f>
        <v>20171.771259384055</v>
      </c>
      <c r="K903" s="444">
        <f t="shared" ca="1" si="79"/>
        <v>-29364.371307122979</v>
      </c>
      <c r="L903" s="444">
        <f t="shared" ca="1" si="80"/>
        <v>-7076813.4850166375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-7076813.4850166375</v>
      </c>
      <c r="J904" s="444">
        <f t="array" ref="J904">IFERROR(INDEX('Retirement Calculator'!K:K,MATCH('Lorri 401b'!N904,'Retirement Calculator'!A:A,0),0),0)</f>
        <v>20171.771259384055</v>
      </c>
      <c r="K904" s="444">
        <f t="shared" ca="1" si="79"/>
        <v>-29570.771901150089</v>
      </c>
      <c r="L904" s="444">
        <f t="shared" ca="1" si="80"/>
        <v>-7126556.0281771719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-7126556.0281771719</v>
      </c>
      <c r="J905" s="444">
        <f t="array" ref="J905">IFERROR(INDEX('Retirement Calculator'!K:K,MATCH('Lorri 401b'!N905,'Retirement Calculator'!A:A,0),0),0)</f>
        <v>20171.771259384055</v>
      </c>
      <c r="K905" s="444">
        <f t="shared" ca="1" si="79"/>
        <v>-29778.032497652322</v>
      </c>
      <c r="L905" s="444">
        <f t="shared" ca="1" si="80"/>
        <v>-7176505.8319342081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-7176505.8319342081</v>
      </c>
      <c r="J906" s="444">
        <f t="array" ref="J906">IFERROR(INDEX('Retirement Calculator'!K:K,MATCH('Lorri 401b'!N906,'Retirement Calculator'!A:A,0),0),0)</f>
        <v>20171.771259384055</v>
      </c>
      <c r="K906" s="444">
        <f t="shared" ca="1" si="79"/>
        <v>-29986.156679973301</v>
      </c>
      <c r="L906" s="444">
        <f t="shared" ca="1" si="80"/>
        <v>-7226663.7598735653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-7226663.7598735653</v>
      </c>
      <c r="J907" s="444">
        <f t="array" ref="J907">IFERROR(INDEX('Retirement Calculator'!K:K,MATCH('Lorri 401b'!N907,'Retirement Calculator'!A:A,0),0),0)</f>
        <v>20171.771259384055</v>
      </c>
      <c r="K907" s="444">
        <f t="shared" ca="1" si="79"/>
        <v>-30195.14804638729</v>
      </c>
      <c r="L907" s="444">
        <f t="shared" ca="1" si="80"/>
        <v>-7277030.6791793369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-7277030.6791793369</v>
      </c>
      <c r="J908" s="444">
        <f t="array" ref="J908">IFERROR(INDEX('Retirement Calculator'!K:K,MATCH('Lorri 401b'!N908,'Retirement Calculator'!A:A,0),0),0)</f>
        <v>20171.771259384055</v>
      </c>
      <c r="K908" s="444">
        <f t="shared" ca="1" si="79"/>
        <v>-30405.010210161337</v>
      </c>
      <c r="L908" s="444">
        <f t="shared" ca="1" si="80"/>
        <v>-7327607.4606488822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-7327607.4606488822</v>
      </c>
      <c r="J909" s="444">
        <f t="array" ref="J909">IFERROR(INDEX('Retirement Calculator'!K:K,MATCH('Lorri 401b'!N909,'Retirement Calculator'!A:A,0),0),0)</f>
        <v>20171.771259384055</v>
      </c>
      <c r="K909" s="444">
        <f t="shared" ca="1" si="79"/>
        <v>-30615.746799617777</v>
      </c>
      <c r="L909" s="444">
        <f t="shared" ca="1" si="80"/>
        <v>-7378394.9787078844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-7378394.9787078844</v>
      </c>
      <c r="J910" s="444">
        <f t="array" ref="J910">IFERROR(INDEX('Retirement Calculator'!K:K,MATCH('Lorri 401b'!N910,'Retirement Calculator'!A:A,0),0),0)</f>
        <v>20171.771259384055</v>
      </c>
      <c r="K910" s="444">
        <f t="shared" ca="1" si="79"/>
        <v>-30827.361458196952</v>
      </c>
      <c r="L910" s="444">
        <f t="shared" ca="1" si="80"/>
        <v>-7429394.1114254659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-7429394.1114254659</v>
      </c>
      <c r="J911" s="444">
        <f t="array" ref="J911">IFERROR(INDEX('Retirement Calculator'!K:K,MATCH('Lorri 401b'!N911,'Retirement Calculator'!A:A,0),0),0)</f>
        <v>20171.771259384055</v>
      </c>
      <c r="K911" s="444">
        <f t="shared" ca="1" si="79"/>
        <v>-31039.857844520211</v>
      </c>
      <c r="L911" s="444">
        <f t="shared" ca="1" si="80"/>
        <v>-7480605.7405293705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-7480605.7405293705</v>
      </c>
      <c r="J912" s="444">
        <f t="array" ref="J912">IFERROR(INDEX('Retirement Calculator'!K:K,MATCH('Lorri 401b'!N912,'Retirement Calculator'!A:A,0),0),0)</f>
        <v>20171.771259384055</v>
      </c>
      <c r="K912" s="444">
        <f t="shared" ca="1" si="79"/>
        <v>-31253.239632453144</v>
      </c>
      <c r="L912" s="444">
        <f t="shared" ca="1" si="80"/>
        <v>-7532030.7514212076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-7532030.7514212076</v>
      </c>
      <c r="J913" s="444">
        <f t="array" ref="J913">IFERROR(INDEX('Retirement Calculator'!K:K,MATCH('Lorri 401b'!N913,'Retirement Calculator'!A:A,0),0),0)</f>
        <v>20171.771259384055</v>
      </c>
      <c r="K913" s="444">
        <f t="shared" ca="1" si="79"/>
        <v>-31467.510511169134</v>
      </c>
      <c r="L913" s="444">
        <f t="shared" ca="1" si="80"/>
        <v>-7583670.033191761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-7583670.033191761</v>
      </c>
      <c r="J914" s="444">
        <f t="array" ref="J914">IFERROR(INDEX('Retirement Calculator'!K:K,MATCH('Lorri 401b'!N914,'Retirement Calculator'!A:A,0),0),0)</f>
        <v>20171.771259384055</v>
      </c>
      <c r="K914" s="444">
        <f t="shared" ca="1" si="79"/>
        <v>-31682.674185213109</v>
      </c>
      <c r="L914" s="444">
        <f t="shared" ca="1" si="80"/>
        <v>-7635524.4786363579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-7635524.4786363579</v>
      </c>
      <c r="J915" s="444">
        <f t="array" ref="J915">IFERROR(INDEX('Retirement Calculator'!K:K,MATCH('Lorri 401b'!N915,'Retirement Calculator'!A:A,0),0),0)</f>
        <v>20171.771259384055</v>
      </c>
      <c r="K915" s="444">
        <f t="shared" ca="1" si="79"/>
        <v>-31898.734374565593</v>
      </c>
      <c r="L915" s="444">
        <f t="shared" ca="1" si="80"/>
        <v>-7687594.9842703082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-7687594.9842703082</v>
      </c>
      <c r="J916" s="444">
        <f t="array" ref="J916">IFERROR(INDEX('Retirement Calculator'!K:K,MATCH('Lorri 401b'!N916,'Retirement Calculator'!A:A,0),0),0)</f>
        <v>20171.771259384055</v>
      </c>
      <c r="K916" s="444">
        <f t="shared" ca="1" si="79"/>
        <v>-32115.694814707054</v>
      </c>
      <c r="L916" s="444">
        <f t="shared" ca="1" si="80"/>
        <v>-7739882.4503443995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-7739882.4503443995</v>
      </c>
      <c r="J917" s="444">
        <f t="array" ref="J917">IFERROR(INDEX('Retirement Calculator'!K:K,MATCH('Lorri 401b'!N917,'Retirement Calculator'!A:A,0),0),0)</f>
        <v>20171.771259384055</v>
      </c>
      <c r="K917" s="444">
        <f t="shared" ca="1" si="79"/>
        <v>-32333.559256682434</v>
      </c>
      <c r="L917" s="444">
        <f t="shared" ca="1" si="80"/>
        <v>-7792387.780860466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-7792387.780860466</v>
      </c>
      <c r="J918" s="444">
        <f t="array" ref="J918">IFERROR(INDEX('Retirement Calculator'!K:K,MATCH('Lorri 401b'!N918,'Retirement Calculator'!A:A,0),0),0)</f>
        <v>20171.771259384055</v>
      </c>
      <c r="K918" s="444">
        <f t="shared" ca="1" si="79"/>
        <v>-32552.331467166041</v>
      </c>
      <c r="L918" s="444">
        <f t="shared" ca="1" si="80"/>
        <v>-7845111.8835870158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-7845111.8835870158</v>
      </c>
      <c r="J919" s="444">
        <f t="array" ref="J919">IFERROR(INDEX('Retirement Calculator'!K:K,MATCH('Lorri 401b'!N919,'Retirement Calculator'!A:A,0),0),0)</f>
        <v>20171.771259384055</v>
      </c>
      <c r="K919" s="444">
        <f t="shared" ca="1" si="79"/>
        <v>-32772.015228526667</v>
      </c>
      <c r="L919" s="444">
        <f t="shared" ca="1" si="80"/>
        <v>-7898055.6700749267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-7898055.6700749267</v>
      </c>
      <c r="J920" s="444">
        <f t="array" ref="J920">IFERROR(INDEX('Retirement Calculator'!K:K,MATCH('Lorri 401b'!N920,'Retirement Calculator'!A:A,0),0),0)</f>
        <v>20171.771259384055</v>
      </c>
      <c r="K920" s="444">
        <f t="shared" ca="1" si="79"/>
        <v>-32992.614338892963</v>
      </c>
      <c r="L920" s="444">
        <f t="shared" ca="1" si="80"/>
        <v>-7951220.0556732034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-7951220.0556732034</v>
      </c>
      <c r="J921" s="444">
        <f t="array" ref="J921">IFERROR(INDEX('Retirement Calculator'!K:K,MATCH('Lorri 401b'!N921,'Retirement Calculator'!A:A,0),0),0)</f>
        <v>20171.771259384055</v>
      </c>
      <c r="K921" s="444">
        <f t="shared" ca="1" si="79"/>
        <v>-33214.132612219117</v>
      </c>
      <c r="L921" s="444">
        <f t="shared" ca="1" si="80"/>
        <v>-8004605.9595448067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-8004605.9595448067</v>
      </c>
      <c r="J922" s="444">
        <f t="array" ref="J922">IFERROR(INDEX('Retirement Calculator'!K:K,MATCH('Lorri 401b'!N922,'Retirement Calculator'!A:A,0),0),0)</f>
        <v>20171.771259384055</v>
      </c>
      <c r="K922" s="444">
        <f t="shared" ca="1" si="79"/>
        <v>-33436.573878350799</v>
      </c>
      <c r="L922" s="444">
        <f t="shared" ca="1" si="80"/>
        <v>-8058214.3046825416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-8058214.3046825416</v>
      </c>
      <c r="J923" s="444">
        <f t="array" ref="J923">IFERROR(INDEX('Retirement Calculator'!K:K,MATCH('Lorri 401b'!N923,'Retirement Calculator'!A:A,0),0),0)</f>
        <v>20171.771259384055</v>
      </c>
      <c r="K923" s="444">
        <f t="shared" ca="1" si="79"/>
        <v>-33659.941983091354</v>
      </c>
      <c r="L923" s="444">
        <f t="shared" ca="1" si="80"/>
        <v>-8112046.0179250175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-8112046.0179250175</v>
      </c>
      <c r="J924" s="444">
        <f t="array" ref="J924">IFERROR(INDEX('Retirement Calculator'!K:K,MATCH('Lorri 401b'!N924,'Retirement Calculator'!A:A,0),0),0)</f>
        <v>20171.771259384055</v>
      </c>
      <c r="K924" s="444">
        <f t="shared" ca="1" si="79"/>
        <v>-33884.240788268333</v>
      </c>
      <c r="L924" s="444">
        <f t="shared" ca="1" si="80"/>
        <v>-8166102.0299726697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-8166102.0299726697</v>
      </c>
      <c r="J925" s="444">
        <f t="array" ref="J925">IFERROR(INDEX('Retirement Calculator'!K:K,MATCH('Lorri 401b'!N925,'Retirement Calculator'!A:A,0),0),0)</f>
        <v>20171.771259384055</v>
      </c>
      <c r="K925" s="444">
        <f t="shared" ca="1" si="79"/>
        <v>-34109.474171800226</v>
      </c>
      <c r="L925" s="444">
        <f t="shared" ca="1" si="80"/>
        <v>-8220383.2754038544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-8220383.2754038544</v>
      </c>
      <c r="J926" s="444">
        <f t="array" ref="J926">IFERROR(INDEX('Retirement Calculator'!K:K,MATCH('Lorri 401b'!N926,'Retirement Calculator'!A:A,0),0),0)</f>
        <v>20171.771259384055</v>
      </c>
      <c r="K926" s="444">
        <f t="shared" ca="1" si="79"/>
        <v>-34335.646027763491</v>
      </c>
      <c r="L926" s="444">
        <f t="shared" ca="1" si="80"/>
        <v>-8274890.692691002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-8274890.692691002</v>
      </c>
      <c r="J927" s="444">
        <f t="array" ref="J927">IFERROR(INDEX('Retirement Calculator'!K:K,MATCH('Lorri 401b'!N927,'Retirement Calculator'!A:A,0),0),0)</f>
        <v>20171.771259384055</v>
      </c>
      <c r="K927" s="444">
        <f t="shared" ca="1" si="79"/>
        <v>-34562.76026645994</v>
      </c>
      <c r="L927" s="444">
        <f t="shared" ca="1" si="80"/>
        <v>-8329625.2242168458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-8329625.2242168458</v>
      </c>
      <c r="J928" s="444">
        <f t="array" ref="J928">IFERROR(INDEX('Retirement Calculator'!K:K,MATCH('Lorri 401b'!N928,'Retirement Calculator'!A:A,0),0),0)</f>
        <v>20171.771259384055</v>
      </c>
      <c r="K928" s="444">
        <f t="shared" ca="1" si="79"/>
        <v>-34790.820814484294</v>
      </c>
      <c r="L928" s="444">
        <f t="shared" ca="1" si="80"/>
        <v>-8384587.8162907148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-8384587.8162907148</v>
      </c>
      <c r="J929" s="444">
        <f t="array" ref="J929">IFERROR(INDEX('Retirement Calculator'!K:K,MATCH('Lorri 401b'!N929,'Retirement Calculator'!A:A,0),0),0)</f>
        <v>20171.771259384055</v>
      </c>
      <c r="K929" s="444">
        <f t="shared" ca="1" si="79"/>
        <v>-35019.831614792078</v>
      </c>
      <c r="L929" s="444">
        <f t="shared" ca="1" si="80"/>
        <v>-8439779.4191648904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-8439779.4191648904</v>
      </c>
      <c r="J930" s="444">
        <f t="array" ref="J930">IFERROR(INDEX('Retirement Calculator'!K:K,MATCH('Lorri 401b'!N930,'Retirement Calculator'!A:A,0),0),0)</f>
        <v>20171.771259384055</v>
      </c>
      <c r="K930" s="444">
        <f t="shared" ca="1" si="79"/>
        <v>-35249.796626767813</v>
      </c>
      <c r="L930" s="444">
        <f t="shared" ca="1" si="80"/>
        <v>-8495200.9870510418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-8495200.9870510418</v>
      </c>
      <c r="J931" s="444">
        <f t="array" ref="J931">IFERROR(INDEX('Retirement Calculator'!K:K,MATCH('Lorri 401b'!N931,'Retirement Calculator'!A:A,0),0),0)</f>
        <v>20171.771259384055</v>
      </c>
      <c r="K931" s="444">
        <f t="shared" ca="1" si="79"/>
        <v>-35480.71982629344</v>
      </c>
      <c r="L931" s="444">
        <f t="shared" ca="1" si="80"/>
        <v>-8550853.4781367201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-8550853.4781367201</v>
      </c>
      <c r="J932" s="444">
        <f t="array" ref="J932">IFERROR(INDEX('Retirement Calculator'!K:K,MATCH('Lorri 401b'!N932,'Retirement Calculator'!A:A,0),0),0)</f>
        <v>20171.771259384055</v>
      </c>
      <c r="K932" s="444">
        <f t="shared" ca="1" si="79"/>
        <v>-35712.605205817104</v>
      </c>
      <c r="L932" s="444">
        <f t="shared" ca="1" si="80"/>
        <v>-8606737.8546019215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-8606737.8546019215</v>
      </c>
      <c r="J933" s="444">
        <f t="array" ref="J933">IFERROR(INDEX('Retirement Calculator'!K:K,MATCH('Lorri 401b'!N933,'Retirement Calculator'!A:A,0),0),0)</f>
        <v>20171.771259384055</v>
      </c>
      <c r="K933" s="444">
        <f t="shared" ca="1" si="79"/>
        <v>-35945.456774422106</v>
      </c>
      <c r="L933" s="444">
        <f t="shared" ca="1" si="80"/>
        <v>-8662855.0826357286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-8662855.0826357286</v>
      </c>
      <c r="J934" s="444">
        <f t="array" ref="J934">IFERROR(INDEX('Retirement Calculator'!K:K,MATCH('Lorri 401b'!N934,'Retirement Calculator'!A:A,0),0),0)</f>
        <v>20171.771259384055</v>
      </c>
      <c r="K934" s="444">
        <f t="shared" ca="1" si="79"/>
        <v>-36179.278557896301</v>
      </c>
      <c r="L934" s="444">
        <f t="shared" ca="1" si="80"/>
        <v>-8719206.1324530095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-8719206.1324530095</v>
      </c>
      <c r="J935" s="444">
        <f t="array" ref="J935">IFERROR(INDEX('Retirement Calculator'!K:K,MATCH('Lorri 401b'!N935,'Retirement Calculator'!A:A,0),0),0)</f>
        <v>20171.771259384055</v>
      </c>
      <c r="K935" s="444">
        <f t="shared" ca="1" si="79"/>
        <v>-36414.074598801642</v>
      </c>
      <c r="L935" s="444">
        <f t="shared" ca="1" si="80"/>
        <v>-8775791.978311196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-8775791.978311196</v>
      </c>
      <c r="J936" s="444">
        <f t="array" ref="J936">IFERROR(INDEX('Retirement Calculator'!K:K,MATCH('Lorri 401b'!N936,'Retirement Calculator'!A:A,0),0),0)</f>
        <v>20171.771259384055</v>
      </c>
      <c r="K936" s="444">
        <f t="shared" ca="1" si="79"/>
        <v>-36649.848956544083</v>
      </c>
      <c r="L936" s="444">
        <f t="shared" ca="1" si="80"/>
        <v>-8832613.5985271242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-8832613.5985271242</v>
      </c>
      <c r="J937" s="444">
        <f t="array" ref="J937">IFERROR(INDEX('Retirement Calculator'!K:K,MATCH('Lorri 401b'!N937,'Retirement Calculator'!A:A,0),0),0)</f>
        <v>20171.771259384055</v>
      </c>
      <c r="K937" s="444">
        <f t="shared" ca="1" si="79"/>
        <v>-36886.605707443785</v>
      </c>
      <c r="L937" s="444">
        <f t="shared" ca="1" si="80"/>
        <v>-8889671.9754939526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-8889671.9754939526</v>
      </c>
      <c r="J938" s="444">
        <f t="array" ref="J938">IFERROR(INDEX('Retirement Calculator'!K:K,MATCH('Lorri 401b'!N938,'Retirement Calculator'!A:A,0),0),0)</f>
        <v>20171.771259384055</v>
      </c>
      <c r="K938" s="444">
        <f t="shared" ca="1" si="79"/>
        <v>-37124.34894480557</v>
      </c>
      <c r="L938" s="444">
        <f t="shared" ca="1" si="80"/>
        <v>-8946968.0956981424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-8946968.0956981424</v>
      </c>
      <c r="J939" s="444">
        <f t="array" ref="J939">IFERROR(INDEX('Retirement Calculator'!K:K,MATCH('Lorri 401b'!N939,'Retirement Calculator'!A:A,0),0),0)</f>
        <v>20171.771259384055</v>
      </c>
      <c r="K939" s="444">
        <f t="shared" ca="1" si="79"/>
        <v>-37363.082778989694</v>
      </c>
      <c r="L939" s="444">
        <f t="shared" ca="1" si="80"/>
        <v>-9004502.9497365169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-9004502.9497365169</v>
      </c>
      <c r="J940" s="444">
        <f t="array" ref="J940">IFERROR(INDEX('Retirement Calculator'!K:K,MATCH('Lorri 401b'!N940,'Retirement Calculator'!A:A,0),0),0)</f>
        <v>20171.771259384055</v>
      </c>
      <c r="K940" s="444">
        <f t="shared" ca="1" si="79"/>
        <v>-37602.811337482919</v>
      </c>
      <c r="L940" s="444">
        <f t="shared" ca="1" si="80"/>
        <v>-9062277.5323333833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-9062277.5323333833</v>
      </c>
      <c r="J941" s="444">
        <f t="array" ref="J941">IFERROR(INDEX('Retirement Calculator'!K:K,MATCH('Lorri 401b'!N941,'Retirement Calculator'!A:A,0),0),0)</f>
        <v>20171.771259384055</v>
      </c>
      <c r="K941" s="444">
        <f t="shared" ca="1" si="79"/>
        <v>-37843.538764969868</v>
      </c>
      <c r="L941" s="444">
        <f t="shared" ca="1" si="80"/>
        <v>-9120292.8423577379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-9120292.8423577379</v>
      </c>
      <c r="J942" s="444">
        <f t="array" ref="J942">IFERROR(INDEX('Retirement Calculator'!K:K,MATCH('Lorri 401b'!N942,'Retirement Calculator'!A:A,0),0),0)</f>
        <v>20171.771259384055</v>
      </c>
      <c r="K942" s="444">
        <f t="shared" ca="1" si="79"/>
        <v>-38085.269223404677</v>
      </c>
      <c r="L942" s="444">
        <f t="shared" ca="1" si="80"/>
        <v>-9178549.8828405272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-9178549.8828405272</v>
      </c>
      <c r="J943" s="444">
        <f t="array" ref="J943">IFERROR(INDEX('Retirement Calculator'!K:K,MATCH('Lorri 401b'!N943,'Retirement Calculator'!A:A,0),0),0)</f>
        <v>20171.771259384055</v>
      </c>
      <c r="K943" s="444">
        <f t="shared" ca="1" si="79"/>
        <v>-38328.006892082965</v>
      </c>
      <c r="L943" s="444">
        <f t="shared" ca="1" si="80"/>
        <v>-9237049.6609919947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-9237049.6609919947</v>
      </c>
      <c r="J944" s="444">
        <f t="array" ref="J944">IFERROR(INDEX('Retirement Calculator'!K:K,MATCH('Lorri 401b'!N944,'Retirement Calculator'!A:A,0),0),0)</f>
        <v>20171.771259384055</v>
      </c>
      <c r="K944" s="444">
        <f t="shared" ca="1" si="79"/>
        <v>-38571.755967714082</v>
      </c>
      <c r="L944" s="444">
        <f t="shared" ca="1" si="80"/>
        <v>-9295793.1882190928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-9295793.1882190928</v>
      </c>
      <c r="J945" s="444">
        <f t="array" ref="J945">IFERROR(INDEX('Retirement Calculator'!K:K,MATCH('Lorri 401b'!N945,'Retirement Calculator'!A:A,0),0),0)</f>
        <v>20171.771259384055</v>
      </c>
      <c r="K945" s="444">
        <f t="shared" ca="1" si="79"/>
        <v>-38816.520664493655</v>
      </c>
      <c r="L945" s="444">
        <f t="shared" ca="1" si="80"/>
        <v>-9354781.4801429715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-9354781.4801429715</v>
      </c>
      <c r="J946" s="444">
        <f t="array" ref="J946">IFERROR(INDEX('Retirement Calculator'!K:K,MATCH('Lorri 401b'!N946,'Retirement Calculator'!A:A,0),0),0)</f>
        <v>20171.771259384055</v>
      </c>
      <c r="K946" s="444">
        <f t="shared" ca="1" si="79"/>
        <v>-39062.305214176478</v>
      </c>
      <c r="L946" s="444">
        <f t="shared" ca="1" si="80"/>
        <v>-9414015.5566165317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-9414015.5566165317</v>
      </c>
      <c r="J947" s="444">
        <f t="array" ref="J947">IFERROR(INDEX('Retirement Calculator'!K:K,MATCH('Lorri 401b'!N947,'Retirement Calculator'!A:A,0),0),0)</f>
        <v>20171.771259384055</v>
      </c>
      <c r="K947" s="444">
        <f t="shared" ca="1" si="79"/>
        <v>-39309.113866149652</v>
      </c>
      <c r="L947" s="444">
        <f t="shared" ca="1" si="80"/>
        <v>-9473496.4417420663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-9473496.4417420663</v>
      </c>
      <c r="J948" s="444">
        <f t="array" ref="J948">IFERROR(INDEX('Retirement Calculator'!K:K,MATCH('Lorri 401b'!N948,'Retirement Calculator'!A:A,0),0),0)</f>
        <v>20171.771259384055</v>
      </c>
      <c r="K948" s="444">
        <f t="shared" ca="1" si="79"/>
        <v>-39556.950887506042</v>
      </c>
      <c r="L948" s="444">
        <f t="shared" ca="1" si="80"/>
        <v>-9533225.1638889574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-9533225.1638889574</v>
      </c>
      <c r="J949" s="444">
        <f t="array" ref="J949">IFERROR(INDEX('Retirement Calculator'!K:K,MATCH('Lorri 401b'!N949,'Retirement Calculator'!A:A,0),0),0)</f>
        <v>20171.771259384055</v>
      </c>
      <c r="K949" s="444">
        <f t="shared" ca="1" si="79"/>
        <v>-39805.82056311809</v>
      </c>
      <c r="L949" s="444">
        <f t="shared" ca="1" si="80"/>
        <v>-9593202.7557114605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-9593202.7557114605</v>
      </c>
      <c r="J950" s="444">
        <f t="array" ref="J950">IFERROR(INDEX('Retirement Calculator'!K:K,MATCH('Lorri 401b'!N950,'Retirement Calculator'!A:A,0),0),0)</f>
        <v>20171.771259384055</v>
      </c>
      <c r="K950" s="444">
        <f t="shared" ca="1" si="79"/>
        <v>-40055.72719571185</v>
      </c>
      <c r="L950" s="444">
        <f t="shared" ca="1" si="80"/>
        <v>-9653430.2541665565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-9653430.2541665565</v>
      </c>
      <c r="J951" s="444">
        <f t="array" ref="J951">IFERROR(INDEX('Retirement Calculator'!K:K,MATCH('Lorri 401b'!N951,'Retirement Calculator'!A:A,0),0),0)</f>
        <v>20171.771259384055</v>
      </c>
      <c r="K951" s="444">
        <f t="shared" ca="1" si="79"/>
        <v>-40306.675105941416</v>
      </c>
      <c r="L951" s="444">
        <f t="shared" ca="1" si="80"/>
        <v>-9713908.7005318813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-9713908.7005318813</v>
      </c>
      <c r="J952" s="444">
        <f t="array" ref="J952">IFERROR(INDEX('Retirement Calculator'!K:K,MATCH('Lorri 401b'!N952,'Retirement Calculator'!A:A,0),0),0)</f>
        <v>20171.771259384055</v>
      </c>
      <c r="K952" s="444">
        <f t="shared" ca="1" si="79"/>
        <v>-40558.668632463603</v>
      </c>
      <c r="L952" s="444">
        <f t="shared" ca="1" si="80"/>
        <v>-9774639.14042373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-9774639.14042373</v>
      </c>
      <c r="J953" s="444">
        <f t="array" ref="J953">IFERROR(INDEX('Retirement Calculator'!K:K,MATCH('Lorri 401b'!N953,'Retirement Calculator'!A:A,0),0),0)</f>
        <v>20171.771259384055</v>
      </c>
      <c r="K953" s="444">
        <f t="shared" ca="1" si="79"/>
        <v>-40811.712132012974</v>
      </c>
      <c r="L953" s="444">
        <f t="shared" ca="1" si="80"/>
        <v>-9835622.6238151267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-9835622.6238151267</v>
      </c>
      <c r="J954" s="444">
        <f t="array" ref="J954">IFERROR(INDEX('Retirement Calculator'!K:K,MATCH('Lorri 401b'!N954,'Retirement Calculator'!A:A,0),0),0)</f>
        <v>20171.771259384055</v>
      </c>
      <c r="K954" s="444">
        <f t="shared" ca="1" si="79"/>
        <v>-41065.809979477126</v>
      </c>
      <c r="L954" s="444">
        <f t="shared" ca="1" si="80"/>
        <v>-9896860.2050539888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-9896860.2050539888</v>
      </c>
      <c r="J955" s="444">
        <f t="array" ref="J955">IFERROR(INDEX('Retirement Calculator'!K:K,MATCH('Lorri 401b'!N955,'Retirement Calculator'!A:A,0),0),0)</f>
        <v>20171.771259384055</v>
      </c>
      <c r="K955" s="444">
        <f t="shared" ca="1" si="79"/>
        <v>-41320.966567972384</v>
      </c>
      <c r="L955" s="444">
        <f t="shared" ca="1" si="80"/>
        <v>-9958352.9428813457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-9958352.9428813457</v>
      </c>
      <c r="J956" s="444">
        <f t="array" ref="J956">IFERROR(INDEX('Retirement Calculator'!K:K,MATCH('Lorri 401b'!N956,'Retirement Calculator'!A:A,0),0),0)</f>
        <v>20171.771259384055</v>
      </c>
      <c r="K956" s="444">
        <f t="shared" ca="1" si="79"/>
        <v>-41577.186308919707</v>
      </c>
      <c r="L956" s="444">
        <f t="shared" ca="1" si="80"/>
        <v>-10020101.90044965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-10020101.90044965</v>
      </c>
      <c r="J957" s="444">
        <f t="array" ref="J957">IFERROR(INDEX('Retirement Calculator'!K:K,MATCH('Lorri 401b'!N957,'Retirement Calculator'!A:A,0),0),0)</f>
        <v>20171.771259384055</v>
      </c>
      <c r="K957" s="444">
        <f t="shared" ca="1" si="79"/>
        <v>-41834.473632120978</v>
      </c>
      <c r="L957" s="444">
        <f t="shared" ca="1" si="80"/>
        <v>-10082108.145341156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-10082108.145341156</v>
      </c>
      <c r="J958" s="444">
        <f t="array" ref="J958">IFERROR(INDEX('Retirement Calculator'!K:K,MATCH('Lorri 401b'!N958,'Retirement Calculator'!A:A,0),0),0)</f>
        <v>20171.771259384055</v>
      </c>
      <c r="K958" s="444">
        <f t="shared" ca="1" si="79"/>
        <v>-42092.832985835586</v>
      </c>
      <c r="L958" s="444">
        <f t="shared" ca="1" si="80"/>
        <v>-10144372.749586375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-10144372.749586375</v>
      </c>
      <c r="J959" s="444">
        <f t="array" ref="J959">IFERROR(INDEX('Retirement Calculator'!K:K,MATCH('Lorri 401b'!N959,'Retirement Calculator'!A:A,0),0),0)</f>
        <v>20171.771259384055</v>
      </c>
      <c r="K959" s="444">
        <f t="shared" ca="1" si="79"/>
        <v>-42352.268836857329</v>
      </c>
      <c r="L959" s="444">
        <f t="shared" ca="1" si="80"/>
        <v>-10206896.789682617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-10206896.789682617</v>
      </c>
      <c r="J960" s="444">
        <f t="array" ref="J960">IFERROR(INDEX('Retirement Calculator'!K:K,MATCH('Lorri 401b'!N960,'Retirement Calculator'!A:A,0),0),0)</f>
        <v>20171.771259384055</v>
      </c>
      <c r="K960" s="444">
        <f t="shared" ca="1" si="79"/>
        <v>-42612.785670591671</v>
      </c>
      <c r="L960" s="444">
        <f t="shared" ca="1" si="80"/>
        <v>-10269681.346612593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-10269681.346612593</v>
      </c>
      <c r="J961" s="444">
        <f t="array" ref="J961">IFERROR(INDEX('Retirement Calculator'!K:K,MATCH('Lorri 401b'!N961,'Retirement Calculator'!A:A,0),0),0)</f>
        <v>20171.771259384055</v>
      </c>
      <c r="K961" s="444">
        <f t="shared" ca="1" si="79"/>
        <v>-42874.387991133241</v>
      </c>
      <c r="L961" s="444">
        <f t="shared" ca="1" si="80"/>
        <v>-10332727.505863111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-10332727.505863111</v>
      </c>
      <c r="J962" s="444">
        <f t="array" ref="J962">IFERROR(INDEX('Retirement Calculator'!K:K,MATCH('Lorri 401b'!N962,'Retirement Calculator'!A:A,0),0),0)</f>
        <v>20171.771259384055</v>
      </c>
      <c r="K962" s="444">
        <f t="shared" ca="1" si="79"/>
        <v>-43137.080321343732</v>
      </c>
      <c r="L962" s="444">
        <f t="shared" ca="1" si="80"/>
        <v>-10396036.357443839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-10396036.357443839</v>
      </c>
      <c r="J963" s="444">
        <f t="array" ref="J963">IFERROR(INDEX('Retirement Calculator'!K:K,MATCH('Lorri 401b'!N963,'Retirement Calculator'!A:A,0),0),0)</f>
        <v>20171.771259384055</v>
      </c>
      <c r="K963" s="444">
        <f t="shared" ca="1" si="79"/>
        <v>-43400.867202930094</v>
      </c>
      <c r="L963" s="444">
        <f t="shared" ca="1" si="80"/>
        <v>-10459608.995906154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-10459608.995906154</v>
      </c>
      <c r="J964" s="444">
        <f t="array" ref="J964">IFERROR(INDEX('Retirement Calculator'!K:K,MATCH('Lorri 401b'!N964,'Retirement Calculator'!A:A,0),0),0)</f>
        <v>20171.771259384055</v>
      </c>
      <c r="K964" s="444">
        <f t="shared" ca="1" si="79"/>
        <v>-43665.753196523074</v>
      </c>
      <c r="L964" s="444">
        <f t="shared" ca="1" si="80"/>
        <v>-10523446.520362061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-10523446.520362061</v>
      </c>
      <c r="J965" s="444">
        <f t="array" ref="J965">IFERROR(INDEX('Retirement Calculator'!K:K,MATCH('Lorri 401b'!N965,'Retirement Calculator'!A:A,0),0),0)</f>
        <v>20171.771259384055</v>
      </c>
      <c r="K965" s="444">
        <f t="shared" ca="1" si="79"/>
        <v>-43931.742881756021</v>
      </c>
      <c r="L965" s="444">
        <f t="shared" ca="1" si="80"/>
        <v>-10587550.034503201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-10587550.034503201</v>
      </c>
      <c r="J966" s="444">
        <f t="array" ref="J966">IFERROR(INDEX('Retirement Calculator'!K:K,MATCH('Lorri 401b'!N966,'Retirement Calculator'!A:A,0),0),0)</f>
        <v>20171.771259384055</v>
      </c>
      <c r="K966" s="444">
        <f t="shared" ca="1" si="79"/>
        <v>-44198.840857344105</v>
      </c>
      <c r="L966" s="444">
        <f t="shared" ca="1" si="80"/>
        <v>-10651920.646619929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-10651920.646619929</v>
      </c>
      <c r="J967" s="444">
        <f t="array" ref="J967">IFERROR(INDEX('Retirement Calculator'!K:K,MATCH('Lorri 401b'!N967,'Retirement Calculator'!A:A,0),0),0)</f>
        <v>20171.771259384055</v>
      </c>
      <c r="K967" s="444">
        <f t="shared" ca="1" si="79"/>
        <v>-44467.051741163807</v>
      </c>
      <c r="L967" s="444">
        <f t="shared" ca="1" si="80"/>
        <v>-10716559.469620477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-10716559.469620477</v>
      </c>
      <c r="J968" s="444">
        <f t="array" ref="J968">IFERROR(INDEX('Retirement Calculator'!K:K,MATCH('Lorri 401b'!N968,'Retirement Calculator'!A:A,0),0),0)</f>
        <v>20171.771259384055</v>
      </c>
      <c r="K968" s="444">
        <f t="shared" ca="1" si="79"/>
        <v>-44736.380170332755</v>
      </c>
      <c r="L968" s="444">
        <f t="shared" ca="1" si="80"/>
        <v>-10781467.621050194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-10781467.621050194</v>
      </c>
      <c r="J969" s="444">
        <f t="array" ref="J969">IFERROR(INDEX('Retirement Calculator'!K:K,MATCH('Lorri 401b'!N969,'Retirement Calculator'!A:A,0),0),0)</f>
        <v>20171.771259384055</v>
      </c>
      <c r="K969" s="444">
        <f t="shared" ca="1" si="79"/>
        <v>-45006.830801289907</v>
      </c>
      <c r="L969" s="444">
        <f t="shared" ca="1" si="80"/>
        <v>-10846646.223110868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-10846646.223110868</v>
      </c>
      <c r="J970" s="444">
        <f t="array" ref="J970">IFERROR(INDEX('Retirement Calculator'!K:K,MATCH('Lorri 401b'!N970,'Retirement Calculator'!A:A,0),0),0)</f>
        <v>20171.771259384055</v>
      </c>
      <c r="K970" s="444">
        <f t="shared" ca="1" si="79"/>
        <v>-45278.408309876046</v>
      </c>
      <c r="L970" s="444">
        <f t="shared" ca="1" si="80"/>
        <v>-10912096.402680129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-10912096.402680129</v>
      </c>
      <c r="J971" s="444">
        <f t="array" ref="J971">IFERROR(INDEX('Retirement Calculator'!K:K,MATCH('Lorri 401b'!N971,'Retirement Calculator'!A:A,0),0),0)</f>
        <v>20171.771259384055</v>
      </c>
      <c r="K971" s="444">
        <f t="shared" ca="1" si="79"/>
        <v>-45551.117391414635</v>
      </c>
      <c r="L971" s="444">
        <f t="shared" ca="1" si="80"/>
        <v>-10977819.291330928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-10977819.291330928</v>
      </c>
      <c r="J972" s="444">
        <f t="array" ref="J972">IFERROR(INDEX('Retirement Calculator'!K:K,MATCH('Lorri 401b'!N972,'Retirement Calculator'!A:A,0),0),0)</f>
        <v>20171.771259384055</v>
      </c>
      <c r="K972" s="444">
        <f t="shared" ca="1" si="79"/>
        <v>-45824.962760792965</v>
      </c>
      <c r="L972" s="444">
        <f t="shared" ca="1" si="80"/>
        <v>-11043816.025351105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-11043816.025351105</v>
      </c>
      <c r="J973" s="444">
        <f t="array" ref="J973">IFERROR(INDEX('Retirement Calculator'!K:K,MATCH('Lorri 401b'!N973,'Retirement Calculator'!A:A,0),0),0)</f>
        <v>20171.771259384055</v>
      </c>
      <c r="K973" s="444">
        <f t="shared" ca="1" si="79"/>
        <v>-46099.949152543704</v>
      </c>
      <c r="L973" s="444">
        <f t="shared" ca="1" si="80"/>
        <v>-11110087.745763034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-11110087.745763034</v>
      </c>
      <c r="J974" s="444">
        <f t="array" ref="J974">IFERROR(INDEX('Retirement Calculator'!K:K,MATCH('Lorri 401b'!N974,'Retirement Calculator'!A:A,0),0),0)</f>
        <v>20171.771259384055</v>
      </c>
      <c r="K974" s="444">
        <f t="shared" ca="1" si="79"/>
        <v>-46376.081320926744</v>
      </c>
      <c r="L974" s="444">
        <f t="shared" ca="1" si="80"/>
        <v>-11176635.598343344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-11176635.598343344</v>
      </c>
      <c r="J975" s="444">
        <f t="array" ref="J975">IFERROR(INDEX('Retirement Calculator'!K:K,MATCH('Lorri 401b'!N975,'Retirement Calculator'!A:A,0),0),0)</f>
        <v>20171.771259384055</v>
      </c>
      <c r="K975" s="444">
        <f t="shared" ca="1" si="79"/>
        <v>-46653.364040011365</v>
      </c>
      <c r="L975" s="444">
        <f t="shared" ca="1" si="80"/>
        <v>-11243460.73364274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-11243460.73364274</v>
      </c>
      <c r="J976" s="444">
        <f t="array" ref="J976">IFERROR(INDEX('Retirement Calculator'!K:K,MATCH('Lorri 401b'!N976,'Retirement Calculator'!A:A,0),0),0)</f>
        <v>20171.771259384055</v>
      </c>
      <c r="K976" s="444">
        <f t="shared" ca="1" si="79"/>
        <v>-46931.802103758848</v>
      </c>
      <c r="L976" s="444">
        <f t="shared" ca="1" si="80"/>
        <v>-11310564.307005884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-11310564.307005884</v>
      </c>
      <c r="J977" s="444">
        <f t="array" ref="J977">IFERROR(INDEX('Retirement Calculator'!K:K,MATCH('Lorri 401b'!N977,'Retirement Calculator'!A:A,0),0),0)</f>
        <v>20171.771259384055</v>
      </c>
      <c r="K977" s="444">
        <f t="shared" ca="1" si="79"/>
        <v>-47211.400326105286</v>
      </c>
      <c r="L977" s="444">
        <f t="shared" ca="1" si="80"/>
        <v>-11377947.478591373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-11377947.478591373</v>
      </c>
      <c r="J978" s="444">
        <f t="array" ref="J978">IFERROR(INDEX('Retirement Calculator'!K:K,MATCH('Lorri 401b'!N978,'Retirement Calculator'!A:A,0),0),0)</f>
        <v>20171.771259384055</v>
      </c>
      <c r="K978" s="444">
        <f t="shared" ca="1" si="79"/>
        <v>-47492.163541044822</v>
      </c>
      <c r="L978" s="444">
        <f t="shared" ca="1" si="80"/>
        <v>-11445611.413391802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-11445611.413391802</v>
      </c>
      <c r="J979" s="444">
        <f t="array" ref="J979">IFERROR(INDEX('Retirement Calculator'!K:K,MATCH('Lorri 401b'!N979,'Retirement Calculator'!A:A,0),0),0)</f>
        <v>20171.771259384055</v>
      </c>
      <c r="K979" s="444">
        <f t="shared" ca="1" si="79"/>
        <v>-47774.096602713274</v>
      </c>
      <c r="L979" s="444">
        <f t="shared" ca="1" si="80"/>
        <v>-11513557.2812539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-11513557.2812539</v>
      </c>
      <c r="J980" s="444">
        <f t="array" ref="J980">IFERROR(INDEX('Retirement Calculator'!K:K,MATCH('Lorri 401b'!N980,'Retirement Calculator'!A:A,0),0),0)</f>
        <v>20171.771259384055</v>
      </c>
      <c r="K980" s="444">
        <f t="shared" ca="1" si="79"/>
        <v>-48057.204385472018</v>
      </c>
      <c r="L980" s="444">
        <f t="shared" ca="1" si="80"/>
        <v>-11581786.256898757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-11581786.256898757</v>
      </c>
      <c r="J981" s="444">
        <f t="array" ref="J981">IFERROR(INDEX('Retirement Calculator'!K:K,MATCH('Lorri 401b'!N981,'Retirement Calculator'!A:A,0),0),0)</f>
        <v>20171.771259384055</v>
      </c>
      <c r="K981" s="444">
        <f t="shared" ca="1" si="79"/>
        <v>-48341.491783992256</v>
      </c>
      <c r="L981" s="444">
        <f t="shared" ca="1" si="80"/>
        <v>-11650299.519942133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-11650299.519942133</v>
      </c>
      <c r="J982" s="444">
        <f t="array" ref="J982">IFERROR(INDEX('Retirement Calculator'!K:K,MATCH('Lorri 401b'!N982,'Retirement Calculator'!A:A,0),0),0)</f>
        <v>20171.771259384055</v>
      </c>
      <c r="K982" s="444">
        <f t="shared" ca="1" si="79"/>
        <v>-48626.963713339654</v>
      </c>
      <c r="L982" s="444">
        <f t="shared" ca="1" si="80"/>
        <v>-11719098.254914857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-11719098.254914857</v>
      </c>
      <c r="J983" s="444">
        <f t="array" ref="J983">IFERROR(INDEX('Retirement Calculator'!K:K,MATCH('Lorri 401b'!N983,'Retirement Calculator'!A:A,0),0),0)</f>
        <v>20171.771259384055</v>
      </c>
      <c r="K983" s="444">
        <f t="shared" ca="1" si="79"/>
        <v>-48913.625109059343</v>
      </c>
      <c r="L983" s="444">
        <f t="shared" ca="1" si="80"/>
        <v>-11788183.651283301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-11788183.651283301</v>
      </c>
      <c r="J984" s="444">
        <f t="array" ref="J984">IFERROR(INDEX('Retirement Calculator'!K:K,MATCH('Lorri 401b'!N984,'Retirement Calculator'!A:A,0),0),0)</f>
        <v>20171.771259384055</v>
      </c>
      <c r="K984" s="444">
        <f t="shared" ca="1" si="79"/>
        <v>-49201.480927261189</v>
      </c>
      <c r="L984" s="444">
        <f t="shared" ca="1" si="80"/>
        <v>-11857556.903469946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-11857556.903469946</v>
      </c>
      <c r="J985" s="444">
        <f t="array" ref="J985">IFERROR(INDEX('Retirement Calculator'!K:K,MATCH('Lorri 401b'!N985,'Retirement Calculator'!A:A,0),0),0)</f>
        <v>20171.771259384055</v>
      </c>
      <c r="K985" s="444">
        <f t="shared" ca="1" si="79"/>
        <v>-49490.53614470554</v>
      </c>
      <c r="L985" s="444">
        <f t="shared" ca="1" si="80"/>
        <v>-11927219.210874036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-11927219.210874036</v>
      </c>
      <c r="J986" s="444">
        <f t="array" ref="J986">IFERROR(INDEX('Retirement Calculator'!K:K,MATCH('Lorri 401b'!N986,'Retirement Calculator'!A:A,0),0),0)</f>
        <v>20171.771259384055</v>
      </c>
      <c r="K986" s="444">
        <f t="shared" ca="1" si="79"/>
        <v>-49780.795758889253</v>
      </c>
      <c r="L986" s="444">
        <f t="shared" ca="1" si="80"/>
        <v>-11997171.77789231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-11997171.77789231</v>
      </c>
      <c r="J987" s="444">
        <f t="array" ref="J987">IFERROR(INDEX('Retirement Calculator'!K:K,MATCH('Lorri 401b'!N987,'Retirement Calculator'!A:A,0),0),0)</f>
        <v>20171.771259384055</v>
      </c>
      <c r="K987" s="444">
        <f t="shared" ca="1" si="79"/>
        <v>-50072.264788132059</v>
      </c>
      <c r="L987" s="444">
        <f t="shared" ca="1" si="80"/>
        <v>-12067415.813939827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-12067415.813939827</v>
      </c>
      <c r="J988" s="444">
        <f t="array" ref="J988">IFERROR(INDEX('Retirement Calculator'!K:K,MATCH('Lorri 401b'!N988,'Retirement Calculator'!A:A,0),0),0)</f>
        <v>20171.771259384055</v>
      </c>
      <c r="K988" s="444">
        <f t="shared" ca="1" si="79"/>
        <v>-50364.948271663379</v>
      </c>
      <c r="L988" s="444">
        <f t="shared" ca="1" si="80"/>
        <v>-12137952.533470875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-12137952.533470875</v>
      </c>
      <c r="J989" s="444">
        <f t="array" ref="J989">IFERROR(INDEX('Retirement Calculator'!K:K,MATCH('Lorri 401b'!N989,'Retirement Calculator'!A:A,0),0),0)</f>
        <v>20171.771259384055</v>
      </c>
      <c r="K989" s="444">
        <f t="shared" ca="1" si="79"/>
        <v>-50658.851269709412</v>
      </c>
      <c r="L989" s="444">
        <f t="shared" ca="1" si="80"/>
        <v>-12208783.155999968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-12208783.155999968</v>
      </c>
      <c r="J990" s="444">
        <f t="array" ref="J990">IFERROR(INDEX('Retirement Calculator'!K:K,MATCH('Lorri 401b'!N990,'Retirement Calculator'!A:A,0),0),0)</f>
        <v>20171.771259384055</v>
      </c>
      <c r="K990" s="444">
        <f t="shared" ca="1" si="79"/>
        <v>-50953.978863580633</v>
      </c>
      <c r="L990" s="444">
        <f t="shared" ca="1" si="80"/>
        <v>-12279908.906122932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-12279908.906122932</v>
      </c>
      <c r="J991" s="444">
        <f t="array" ref="J991">IFERROR(INDEX('Retirement Calculator'!K:K,MATCH('Lorri 401b'!N991,'Retirement Calculator'!A:A,0),0),0)</f>
        <v>20171.771259384055</v>
      </c>
      <c r="K991" s="444">
        <f t="shared" ca="1" si="79"/>
        <v>-51250.336155759651</v>
      </c>
      <c r="L991" s="444">
        <f t="shared" ca="1" si="80"/>
        <v>-12351331.013538076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-12351331.013538076</v>
      </c>
      <c r="J992" s="444">
        <f t="array" ref="J992">IFERROR(INDEX('Retirement Calculator'!K:K,MATCH('Lorri 401b'!N992,'Retirement Calculator'!A:A,0),0),0)</f>
        <v>20171.771259384055</v>
      </c>
      <c r="K992" s="444">
        <f t="shared" ca="1" si="79"/>
        <v>-51547.928269989417</v>
      </c>
      <c r="L992" s="444">
        <f t="shared" ca="1" si="80"/>
        <v>-12423050.71306745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-12423050.71306745</v>
      </c>
      <c r="J993" s="444">
        <f t="array" ref="J993">IFERROR(INDEX('Retirement Calculator'!K:K,MATCH('Lorri 401b'!N993,'Retirement Calculator'!A:A,0),0),0)</f>
        <v>20171.771259384055</v>
      </c>
      <c r="K993" s="444">
        <f t="shared" ca="1" si="79"/>
        <v>-51846.760351361809</v>
      </c>
      <c r="L993" s="444">
        <f t="shared" ca="1" si="80"/>
        <v>-12495069.244678196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-12495069.244678196</v>
      </c>
      <c r="J994" s="444">
        <f t="array" ref="J994">IFERROR(INDEX('Retirement Calculator'!K:K,MATCH('Lorri 401b'!N994,'Retirement Calculator'!A:A,0),0),0)</f>
        <v>20171.771259384055</v>
      </c>
      <c r="K994" s="444">
        <f t="shared" ca="1" si="79"/>
        <v>-52146.837566406582</v>
      </c>
      <c r="L994" s="444">
        <f t="shared" ca="1" si="80"/>
        <v>-12567387.853503987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-12567387.853503987</v>
      </c>
      <c r="J995" s="444">
        <f t="array" ref="J995">IFERROR(INDEX('Retirement Calculator'!K:K,MATCH('Lorri 401b'!N995,'Retirement Calculator'!A:A,0),0),0)</f>
        <v>20171.771259384055</v>
      </c>
      <c r="K995" s="444">
        <f t="shared" ca="1" si="79"/>
        <v>-52448.165103180712</v>
      </c>
      <c r="L995" s="444">
        <f t="shared" ca="1" si="80"/>
        <v>-12640007.789866552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-12640007.789866552</v>
      </c>
      <c r="J996" s="444">
        <f t="array" ref="J996">IFERROR(INDEX('Retirement Calculator'!K:K,MATCH('Lorri 401b'!N996,'Retirement Calculator'!A:A,0),0),0)</f>
        <v>20171.771259384055</v>
      </c>
      <c r="K996" s="444">
        <f t="shared" ca="1" si="79"/>
        <v>-52750.748171358064</v>
      </c>
      <c r="L996" s="444">
        <f t="shared" ca="1" si="80"/>
        <v>-12712930.309297293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-12712930.309297293</v>
      </c>
      <c r="J997" s="444">
        <f t="array" ref="J997">IFERROR(INDEX('Retirement Calculator'!K:K,MATCH('Lorri 401b'!N997,'Retirement Calculator'!A:A,0),0),0)</f>
        <v>20171.771259384055</v>
      </c>
      <c r="K997" s="444">
        <f t="shared" ca="1" si="79"/>
        <v>-53054.592002319492</v>
      </c>
      <c r="L997" s="444">
        <f t="shared" ca="1" si="80"/>
        <v>-12786156.672558997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-12786156.672558997</v>
      </c>
      <c r="J998" s="444">
        <f t="array" ref="J998">IFERROR(INDEX('Retirement Calculator'!K:K,MATCH('Lorri 401b'!N998,'Retirement Calculator'!A:A,0),0),0)</f>
        <v>20171.771259384055</v>
      </c>
      <c r="K998" s="444">
        <f t="shared" ca="1" si="79"/>
        <v>-53359.701849243254</v>
      </c>
      <c r="L998" s="444">
        <f t="shared" ca="1" si="80"/>
        <v>-12859688.145667624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-12859688.145667624</v>
      </c>
      <c r="J999" s="444">
        <f t="array" ref="J999">IFERROR(INDEX('Retirement Calculator'!K:K,MATCH('Lorri 401b'!N999,'Retirement Calculator'!A:A,0),0),0)</f>
        <v>20171.771259384055</v>
      </c>
      <c r="K999" s="444">
        <f t="shared" ca="1" si="79"/>
        <v>-53666.082987195863</v>
      </c>
      <c r="L999" s="444">
        <f t="shared" ca="1" si="80"/>
        <v>-12933525.999914205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-12933525.999914205</v>
      </c>
      <c r="J1000" s="444">
        <f t="array" ref="J1000">IFERROR(INDEX('Retirement Calculator'!K:K,MATCH('Lorri 401b'!N1000,'Retirement Calculator'!A:A,0),0),0)</f>
        <v>20171.771259384055</v>
      </c>
      <c r="K1000" s="444">
        <f t="shared" ca="1" si="79"/>
        <v>-53973.740713223284</v>
      </c>
      <c r="L1000" s="444">
        <f t="shared" ca="1" si="80"/>
        <v>-13007671.511886813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-13007671.511886813</v>
      </c>
      <c r="J1001" s="444">
        <f t="array" ref="J1001">IFERROR(INDEX('Retirement Calculator'!K:K,MATCH('Lorri 401b'!N1001,'Retirement Calculator'!A:A,0),0),0)</f>
        <v>20171.771259384055</v>
      </c>
      <c r="K1001" s="444">
        <f t="shared" ca="1" si="79"/>
        <v>-54282.680346442488</v>
      </c>
      <c r="L1001" s="444">
        <f t="shared" ca="1" si="80"/>
        <v>-13082125.963492639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-13082125.963492639</v>
      </c>
      <c r="J1002" s="444">
        <f t="array" ref="J1002">IFERROR(INDEX('Retirement Calculator'!K:K,MATCH('Lorri 401b'!N1002,'Retirement Calculator'!A:A,0),0),0)</f>
        <v>20171.771259384055</v>
      </c>
      <c r="K1002" s="444">
        <f t="shared" ca="1" si="79"/>
        <v>-54592.90722813343</v>
      </c>
      <c r="L1002" s="444">
        <f t="shared" ca="1" si="80"/>
        <v>-13156890.641980156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-13156890.641980156</v>
      </c>
      <c r="J1003" s="444">
        <f t="array" ref="J1003">IFERROR(INDEX('Retirement Calculator'!K:K,MATCH('Lorri 401b'!N1003,'Retirement Calculator'!A:A,0),0),0)</f>
        <v>20171.771259384055</v>
      </c>
      <c r="K1003" s="444">
        <f t="shared" ca="1" si="79"/>
        <v>-54904.42672183142</v>
      </c>
      <c r="L1003" s="444">
        <f t="shared" ca="1" si="80"/>
        <v>-13231966.839961372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-13231966.839961372</v>
      </c>
      <c r="J1004" s="444">
        <f t="array" ref="J1004">IFERROR(INDEX('Retirement Calculator'!K:K,MATCH('Lorri 401b'!N1004,'Retirement Calculator'!A:A,0),0),0)</f>
        <v>20171.771259384055</v>
      </c>
      <c r="K1004" s="444">
        <f t="shared" ca="1" si="79"/>
        <v>-55217.244213419814</v>
      </c>
      <c r="L1004" s="444">
        <f t="shared" ca="1" si="80"/>
        <v>-13307355.855434176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-13307355.855434176</v>
      </c>
      <c r="J1005" s="444">
        <f t="array" ref="J1005">IFERROR(INDEX('Retirement Calculator'!K:K,MATCH('Lorri 401b'!N1005,'Retirement Calculator'!A:A,0),0),0)</f>
        <v>20171.771259384055</v>
      </c>
      <c r="K1005" s="444">
        <f t="shared" ca="1" si="79"/>
        <v>-55531.365111223167</v>
      </c>
      <c r="L1005" s="444">
        <f t="shared" ca="1" si="80"/>
        <v>-13383058.991804782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-13383058.991804782</v>
      </c>
      <c r="J1006" s="444">
        <f t="array" ref="J1006">IFERROR(INDEX('Retirement Calculator'!K:K,MATCH('Lorri 401b'!N1006,'Retirement Calculator'!A:A,0),0),0)</f>
        <v>20171.771259384055</v>
      </c>
      <c r="K1006" s="444">
        <f t="shared" ca="1" si="79"/>
        <v>-55846.794846100696</v>
      </c>
      <c r="L1006" s="444">
        <f t="shared" ca="1" si="80"/>
        <v>-13459077.557910267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-13459077.557910267</v>
      </c>
      <c r="J1007" s="444">
        <f t="array" ref="J1007">IFERROR(INDEX('Retirement Calculator'!K:K,MATCH('Lorri 401b'!N1007,'Retirement Calculator'!A:A,0),0),0)</f>
        <v>20171.771259384055</v>
      </c>
      <c r="K1007" s="444">
        <f t="shared" ca="1" si="79"/>
        <v>-56163.538871540208</v>
      </c>
      <c r="L1007" s="444">
        <f t="shared" ca="1" si="80"/>
        <v>-13535412.868041191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-13535412.868041191</v>
      </c>
      <c r="J1008" s="444">
        <f t="array" ref="J1008">IFERROR(INDEX('Retirement Calculator'!K:K,MATCH('Lorri 401b'!N1008,'Retirement Calculator'!A:A,0),0),0)</f>
        <v>20171.771259384055</v>
      </c>
      <c r="K1008" s="444">
        <f t="shared" ca="1" si="79"/>
        <v>-56481.60266375239</v>
      </c>
      <c r="L1008" s="444">
        <f t="shared" ca="1" si="80"/>
        <v>-13612066.241964327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-13612066.241964327</v>
      </c>
      <c r="J1009" s="444">
        <f t="array" ref="J1009">IFERROR(INDEX('Retirement Calculator'!K:K,MATCH('Lorri 401b'!N1009,'Retirement Calculator'!A:A,0),0),0)</f>
        <v>20171.771259384055</v>
      </c>
      <c r="K1009" s="444">
        <f t="shared" ca="1" si="79"/>
        <v>-56800.991721765473</v>
      </c>
      <c r="L1009" s="444">
        <f t="shared" ca="1" si="80"/>
        <v>-13689039.004945477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-13689039.004945477</v>
      </c>
      <c r="J1010" s="444">
        <f t="array" ref="J1010">IFERROR(INDEX('Retirement Calculator'!K:K,MATCH('Lorri 401b'!N1010,'Retirement Calculator'!A:A,0),0),0)</f>
        <v>20171.771259384055</v>
      </c>
      <c r="K1010" s="444">
        <f t="shared" ca="1" si="79"/>
        <v>-57121.711567520251</v>
      </c>
      <c r="L1010" s="444">
        <f t="shared" ca="1" si="80"/>
        <v>-13766332.487772383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-13766332.487772383</v>
      </c>
      <c r="J1011" s="444">
        <f t="array" ref="J1011">IFERROR(INDEX('Retirement Calculator'!K:K,MATCH('Lorri 401b'!N1011,'Retirement Calculator'!A:A,0),0),0)</f>
        <v>20171.771259384055</v>
      </c>
      <c r="K1011" s="444">
        <f t="shared" ca="1" si="79"/>
        <v>-57443.767745965692</v>
      </c>
      <c r="L1011" s="444">
        <f t="shared" ca="1" si="80"/>
        <v>-13843948.026777733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-13843948.026777733</v>
      </c>
      <c r="J1012" s="444">
        <f t="array" ref="J1012">IFERROR(INDEX('Retirement Calculator'!K:K,MATCH('Lorri 401b'!N1012,'Retirement Calculator'!A:A,0),0),0)</f>
        <v>20171.771259384055</v>
      </c>
      <c r="K1012" s="444">
        <f t="shared" ca="1" si="79"/>
        <v>-57767.165825154654</v>
      </c>
      <c r="L1012" s="444">
        <f t="shared" ca="1" si="80"/>
        <v>-13921886.963862272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-13921886.963862272</v>
      </c>
      <c r="J1013" s="444">
        <f t="array" ref="J1013">IFERROR(INDEX('Retirement Calculator'!K:K,MATCH('Lorri 401b'!N1013,'Retirement Calculator'!A:A,0),0),0)</f>
        <v>20171.771259384055</v>
      </c>
      <c r="K1013" s="444">
        <f t="shared" ca="1" si="79"/>
        <v>-58091.911396340234</v>
      </c>
      <c r="L1013" s="444">
        <f t="shared" ca="1" si="80"/>
        <v>-14000150.646517996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-14000150.646517996</v>
      </c>
      <c r="J1014" s="444">
        <f t="array" ref="J1014">IFERROR(INDEX('Retirement Calculator'!K:K,MATCH('Lorri 401b'!N1014,'Retirement Calculator'!A:A,0),0),0)</f>
        <v>20171.771259384055</v>
      </c>
      <c r="K1014" s="444">
        <f t="shared" ca="1" si="79"/>
        <v>-58418.010074072408</v>
      </c>
      <c r="L1014" s="444">
        <f t="shared" ca="1" si="80"/>
        <v>-14078740.427851452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-14078740.427851452</v>
      </c>
      <c r="J1015" s="444">
        <f t="array" ref="J1015">IFERROR(INDEX('Retirement Calculator'!K:K,MATCH('Lorri 401b'!N1015,'Retirement Calculator'!A:A,0),0),0)</f>
        <v>20171.771259384055</v>
      </c>
      <c r="K1015" s="444">
        <f t="shared" ca="1" si="79"/>
        <v>-58745.467496295147</v>
      </c>
      <c r="L1015" s="444">
        <f t="shared" ca="1" si="80"/>
        <v>-14157657.66660713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-14157657.66660713</v>
      </c>
      <c r="J1016" s="444">
        <f t="array" ref="J1016">IFERROR(INDEX('Retirement Calculator'!K:K,MATCH('Lorri 401b'!N1016,'Retirement Calculator'!A:A,0),0),0)</f>
        <v>20171.771259384055</v>
      </c>
      <c r="K1016" s="444">
        <f t="shared" ca="1" si="79"/>
        <v>-59074.289324443809</v>
      </c>
      <c r="L1016" s="444">
        <f t="shared" ca="1" si="80"/>
        <v>-14236903.727190958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-14236903.727190958</v>
      </c>
      <c r="J1017" s="444">
        <f t="array" ref="J1017">IFERROR(INDEX('Retirement Calculator'!K:K,MATCH('Lorri 401b'!N1017,'Retirement Calculator'!A:A,0),0),0)</f>
        <v>20171.771259384055</v>
      </c>
      <c r="K1017" s="444">
        <f t="shared" ca="1" si="79"/>
        <v>-59404.481243543094</v>
      </c>
      <c r="L1017" s="444">
        <f t="shared" ca="1" si="80"/>
        <v>-14316479.979693886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-14316479.979693886</v>
      </c>
      <c r="J1018" s="444">
        <f t="array" ref="J1018">IFERROR(INDEX('Retirement Calculator'!K:K,MATCH('Lorri 401b'!N1018,'Retirement Calculator'!A:A,0),0),0)</f>
        <v>20171.771259384055</v>
      </c>
      <c r="K1018" s="444">
        <f t="shared" ca="1" si="79"/>
        <v>-59736.048962305293</v>
      </c>
      <c r="L1018" s="444">
        <f t="shared" ca="1" si="80"/>
        <v>-14396387.799915574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-14396387.799915574</v>
      </c>
      <c r="J1019" s="444">
        <f t="array" ref="J1019">IFERROR(INDEX('Retirement Calculator'!K:K,MATCH('Lorri 401b'!N1019,'Retirement Calculator'!A:A,0),0),0)</f>
        <v>20171.771259384055</v>
      </c>
      <c r="K1019" s="444">
        <f t="shared" ca="1" si="79"/>
        <v>-60068.998213228995</v>
      </c>
      <c r="L1019" s="444">
        <f t="shared" ca="1" si="80"/>
        <v>-14476628.569388188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-14476628.569388188</v>
      </c>
      <c r="J1020" s="444">
        <f t="array" ref="J1020">IFERROR(INDEX('Retirement Calculator'!K:K,MATCH('Lorri 401b'!N1020,'Retirement Calculator'!A:A,0),0),0)</f>
        <v>20171.771259384055</v>
      </c>
      <c r="K1020" s="444">
        <f t="shared" ca="1" si="79"/>
        <v>-60403.334752698211</v>
      </c>
      <c r="L1020" s="444">
        <f t="shared" ca="1" si="80"/>
        <v>-14557203.67540027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-14557203.67540027</v>
      </c>
      <c r="J1021" s="444">
        <f t="array" ref="J1021">IFERROR(INDEX('Retirement Calculator'!K:K,MATCH('Lorri 401b'!N1021,'Retirement Calculator'!A:A,0),0),0)</f>
        <v>20171.771259384055</v>
      </c>
      <c r="K1021" s="444">
        <f t="shared" ca="1" si="79"/>
        <v>-60739.064361081895</v>
      </c>
      <c r="L1021" s="444">
        <f t="shared" ca="1" si="80"/>
        <v>-14638114.511020737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-14638114.511020737</v>
      </c>
      <c r="J1022" s="444">
        <f t="array" ref="J1022">IFERROR(INDEX('Retirement Calculator'!K:K,MATCH('Lorri 401b'!N1022,'Retirement Calculator'!A:A,0),0),0)</f>
        <v>20171.771259384055</v>
      </c>
      <c r="K1022" s="444">
        <f t="shared" ca="1" si="79"/>
        <v>-61076.192842833836</v>
      </c>
      <c r="L1022" s="444">
        <f t="shared" ca="1" si="80"/>
        <v>-14719362.475122955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-14719362.475122955</v>
      </c>
      <c r="J1023" s="444">
        <f t="array" ref="J1023">IFERROR(INDEX('Retirement Calculator'!K:K,MATCH('Lorri 401b'!N1023,'Retirement Calculator'!A:A,0),0),0)</f>
        <v>20171.771259384055</v>
      </c>
      <c r="K1023" s="444">
        <f t="shared" ca="1" si="79"/>
        <v>-61414.726026593067</v>
      </c>
      <c r="L1023" s="444">
        <f t="shared" ca="1" si="80"/>
        <v>-14800948.972408932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-14800948.972408932</v>
      </c>
      <c r="J1024" s="444">
        <f t="array" ref="J1024">IFERROR(INDEX('Retirement Calculator'!K:K,MATCH('Lorri 401b'!N1024,'Retirement Calculator'!A:A,0),0),0)</f>
        <v>20171.771259384055</v>
      </c>
      <c r="K1024" s="444">
        <f t="shared" ca="1" si="79"/>
        <v>-61754.669765284649</v>
      </c>
      <c r="L1024" s="444">
        <f t="shared" ca="1" si="80"/>
        <v>-14882875.4134336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-14882875.4134336</v>
      </c>
      <c r="J1025" s="444">
        <f t="array" ref="J1025">IFERROR(INDEX('Retirement Calculator'!K:K,MATCH('Lorri 401b'!N1025,'Retirement Calculator'!A:A,0),0),0)</f>
        <v>20171.771259384055</v>
      </c>
      <c r="K1025" s="444">
        <f t="shared" ca="1" si="79"/>
        <v>-62096.029936220766</v>
      </c>
      <c r="L1025" s="444">
        <f t="shared" ca="1" si="80"/>
        <v>-14965143.214629205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-14965143.214629205</v>
      </c>
      <c r="J1026" s="444">
        <f t="array" ref="J1026">IFERROR(INDEX('Retirement Calculator'!K:K,MATCH('Lorri 401b'!N1026,'Retirement Calculator'!A:A,0),0),0)</f>
        <v>20171.771259384055</v>
      </c>
      <c r="K1026" s="444">
        <f t="shared" ca="1" si="79"/>
        <v>-62438.812441202455</v>
      </c>
      <c r="L1026" s="444">
        <f t="shared" ca="1" si="80"/>
        <v>-15047753.798329791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-15047753.798329791</v>
      </c>
      <c r="J1027" s="444">
        <f t="array" ref="J1027">IFERROR(INDEX('Retirement Calculator'!K:K,MATCH('Lorri 401b'!N1027,'Retirement Calculator'!A:A,0),0),0)</f>
        <v>20171.771259384055</v>
      </c>
      <c r="K1027" s="444">
        <f t="shared" ca="1" si="79"/>
        <v>-62783.023206621569</v>
      </c>
      <c r="L1027" s="444">
        <f t="shared" ca="1" si="80"/>
        <v>-15130708.592795797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-15130708.592795797</v>
      </c>
      <c r="J1028" s="444">
        <f t="array" ref="J1028">IFERROR(INDEX('Retirement Calculator'!K:K,MATCH('Lorri 401b'!N1028,'Retirement Calculator'!A:A,0),0),0)</f>
        <v>20171.771259384055</v>
      </c>
      <c r="K1028" s="444">
        <f t="shared" ref="K1028:K1282" ca="1" si="103">IPMT(M1028/12,1,12,-I1028+J1028,,0)</f>
        <v>-63128.668183563255</v>
      </c>
      <c r="L1028" s="444">
        <f t="shared" ref="L1028:L1282" ca="1" si="104">I1028-J1028+K1028</f>
        <v>-15214009.032238744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-15214009.032238744</v>
      </c>
      <c r="J1029" s="444">
        <f t="array" ref="J1029">IFERROR(INDEX('Retirement Calculator'!K:K,MATCH('Lorri 401b'!N1029,'Retirement Calculator'!A:A,0),0),0)</f>
        <v>20171.771259384055</v>
      </c>
      <c r="K1029" s="444">
        <f t="shared" ca="1" si="103"/>
        <v>-63475.753347908867</v>
      </c>
      <c r="L1029" s="444">
        <f t="shared" ca="1" si="104"/>
        <v>-15297656.556846038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-15297656.556846038</v>
      </c>
      <c r="J1030" s="444">
        <f t="array" ref="J1030">IFERROR(INDEX('Retirement Calculator'!K:K,MATCH('Lorri 401b'!N1030,'Retirement Calculator'!A:A,0),0),0)</f>
        <v>20171.771259384055</v>
      </c>
      <c r="K1030" s="444">
        <f t="shared" ca="1" si="103"/>
        <v>-63824.284700439246</v>
      </c>
      <c r="L1030" s="444">
        <f t="shared" ca="1" si="104"/>
        <v>-15381652.61280586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-15381652.61280586</v>
      </c>
      <c r="J1031" s="444">
        <f t="array" ref="J1031">IFERROR(INDEX('Retirement Calculator'!K:K,MATCH('Lorri 401b'!N1031,'Retirement Calculator'!A:A,0),0),0)</f>
        <v>20171.771259384055</v>
      </c>
      <c r="K1031" s="444">
        <f t="shared" ca="1" si="103"/>
        <v>-64174.268266938518</v>
      </c>
      <c r="L1031" s="444">
        <f t="shared" ca="1" si="104"/>
        <v>-15465998.652332183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-15465998.652332183</v>
      </c>
      <c r="J1032" s="444">
        <f t="array" ref="J1032">IFERROR(INDEX('Retirement Calculator'!K:K,MATCH('Lorri 401b'!N1032,'Retirement Calculator'!A:A,0),0),0)</f>
        <v>20171.771259384055</v>
      </c>
      <c r="K1032" s="444">
        <f t="shared" ca="1" si="103"/>
        <v>-64525.710098298186</v>
      </c>
      <c r="L1032" s="444">
        <f t="shared" ca="1" si="104"/>
        <v>-15550696.133689865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-15550696.133689865</v>
      </c>
      <c r="J1033" s="444">
        <f t="array" ref="J1033">IFERROR(INDEX('Retirement Calculator'!K:K,MATCH('Lorri 401b'!N1033,'Retirement Calculator'!A:A,0),0),0)</f>
        <v>20171.771259384055</v>
      </c>
      <c r="K1033" s="444">
        <f t="shared" ca="1" si="103"/>
        <v>-64878.616270621875</v>
      </c>
      <c r="L1033" s="444">
        <f t="shared" ca="1" si="104"/>
        <v>-15635746.521219872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-15635746.521219872</v>
      </c>
      <c r="J1034" s="444">
        <f t="array" ref="J1034">IFERROR(INDEX('Retirement Calculator'!K:K,MATCH('Lorri 401b'!N1034,'Retirement Calculator'!A:A,0),0),0)</f>
        <v>20171.771259384055</v>
      </c>
      <c r="K1034" s="444">
        <f t="shared" ca="1" si="103"/>
        <v>-65232.992885330241</v>
      </c>
      <c r="L1034" s="444">
        <f t="shared" ca="1" si="104"/>
        <v>-15721151.285364587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-15721151.285364587</v>
      </c>
      <c r="J1035" s="444">
        <f t="array" ref="J1035">IFERROR(INDEX('Retirement Calculator'!K:K,MATCH('Lorri 401b'!N1035,'Retirement Calculator'!A:A,0),0),0)</f>
        <v>20171.771259384055</v>
      </c>
      <c r="K1035" s="444">
        <f t="shared" ca="1" si="103"/>
        <v>-65588.846069266539</v>
      </c>
      <c r="L1035" s="444">
        <f t="shared" ca="1" si="104"/>
        <v>-15806911.902693238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-15806911.902693238</v>
      </c>
      <c r="J1036" s="444">
        <f t="array" ref="J1036">IFERROR(INDEX('Retirement Calculator'!K:K,MATCH('Lorri 401b'!N1036,'Retirement Calculator'!A:A,0),0),0)</f>
        <v>20171.771259384055</v>
      </c>
      <c r="K1036" s="444">
        <f t="shared" ca="1" si="103"/>
        <v>-65946.181974802588</v>
      </c>
      <c r="L1036" s="444">
        <f t="shared" ca="1" si="104"/>
        <v>-15893029.855927425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-15893029.855927425</v>
      </c>
      <c r="J1037" s="444">
        <f t="array" ref="J1037">IFERROR(INDEX('Retirement Calculator'!K:K,MATCH('Lorri 401b'!N1037,'Retirement Calculator'!A:A,0),0),0)</f>
        <v>20171.771259384055</v>
      </c>
      <c r="K1037" s="444">
        <f t="shared" ca="1" si="103"/>
        <v>-66305.006779945033</v>
      </c>
      <c r="L1037" s="444">
        <f t="shared" ca="1" si="104"/>
        <v>-15979506.633966753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-15979506.633966753</v>
      </c>
      <c r="J1038" s="444">
        <f t="array" ref="J1038">IFERROR(INDEX('Retirement Calculator'!K:K,MATCH('Lorri 401b'!N1038,'Retirement Calculator'!A:A,0),0),0)</f>
        <v>20171.771259384055</v>
      </c>
      <c r="K1038" s="444">
        <f t="shared" ca="1" si="103"/>
        <v>-66665.326688442248</v>
      </c>
      <c r="L1038" s="444">
        <f t="shared" ca="1" si="104"/>
        <v>-16066343.73191458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-16066343.73191458</v>
      </c>
      <c r="J1039" s="444">
        <f t="array" ref="J1039">IFERROR(INDEX('Retirement Calculator'!K:K,MATCH('Lorri 401b'!N1039,'Retirement Calculator'!A:A,0),0),0)</f>
        <v>20171.771259384055</v>
      </c>
      <c r="K1039" s="444">
        <f t="shared" ca="1" si="103"/>
        <v>-67027.147929891507</v>
      </c>
      <c r="L1039" s="444">
        <f t="shared" ca="1" si="104"/>
        <v>-16153542.651103856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-16153542.651103856</v>
      </c>
      <c r="J1040" s="444">
        <f t="array" ref="J1040">IFERROR(INDEX('Retirement Calculator'!K:K,MATCH('Lorri 401b'!N1040,'Retirement Calculator'!A:A,0),0),0)</f>
        <v>20171.771259384055</v>
      </c>
      <c r="K1040" s="444">
        <f t="shared" ca="1" si="103"/>
        <v>-67390.476759846832</v>
      </c>
      <c r="L1040" s="444">
        <f t="shared" ca="1" si="104"/>
        <v>-16241104.899123088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-16241104.899123088</v>
      </c>
      <c r="J1041" s="444">
        <f t="array" ref="J1041">IFERROR(INDEX('Retirement Calculator'!K:K,MATCH('Lorri 401b'!N1041,'Retirement Calculator'!A:A,0),0),0)</f>
        <v>20171.771259384055</v>
      </c>
      <c r="K1041" s="444">
        <f t="shared" ca="1" si="103"/>
        <v>-67755.319459926977</v>
      </c>
      <c r="L1041" s="444">
        <f t="shared" ca="1" si="104"/>
        <v>-16329031.989842398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-16329031.989842398</v>
      </c>
      <c r="J1042" s="444">
        <f t="array" ref="J1042">IFERROR(INDEX('Retirement Calculator'!K:K,MATCH('Lorri 401b'!N1042,'Retirement Calculator'!A:A,0),0),0)</f>
        <v>20171.771259384055</v>
      </c>
      <c r="K1042" s="444">
        <f t="shared" ca="1" si="103"/>
        <v>-68121.682337924096</v>
      </c>
      <c r="L1042" s="444">
        <f t="shared" ca="1" si="104"/>
        <v>-16417325.443439707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-16417325.443439707</v>
      </c>
      <c r="J1043" s="444">
        <f t="array" ref="J1043">IFERROR(INDEX('Retirement Calculator'!K:K,MATCH('Lorri 401b'!N1043,'Retirement Calculator'!A:A,0),0),0)</f>
        <v>20171.771259384055</v>
      </c>
      <c r="K1043" s="444">
        <f t="shared" ca="1" si="103"/>
        <v>-68489.571727912873</v>
      </c>
      <c r="L1043" s="444">
        <f t="shared" ca="1" si="104"/>
        <v>-16505986.786427004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-16505986.786427004</v>
      </c>
      <c r="J1044" s="444">
        <f t="array" ref="J1044">IFERROR(INDEX('Retirement Calculator'!K:K,MATCH('Lorri 401b'!N1044,'Retirement Calculator'!A:A,0),0),0)</f>
        <v>20171.771259384055</v>
      </c>
      <c r="K1044" s="444">
        <f t="shared" ca="1" si="103"/>
        <v>-68858.993990359944</v>
      </c>
      <c r="L1044" s="444">
        <f t="shared" ca="1" si="104"/>
        <v>-16595017.551676748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-16595017.551676748</v>
      </c>
      <c r="J1045" s="444">
        <f t="array" ref="J1045">IFERROR(INDEX('Retirement Calculator'!K:K,MATCH('Lorri 401b'!N1045,'Retirement Calculator'!A:A,0),0),0)</f>
        <v>20171.771259384055</v>
      </c>
      <c r="K1045" s="444">
        <f t="shared" ca="1" si="103"/>
        <v>-69229.955512233893</v>
      </c>
      <c r="L1045" s="444">
        <f t="shared" ca="1" si="104"/>
        <v>-16684419.278448366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-16684419.278448366</v>
      </c>
      <c r="J1046" s="444">
        <f t="array" ref="J1046">IFERROR(INDEX('Retirement Calculator'!K:K,MATCH('Lorri 401b'!N1046,'Retirement Calculator'!A:A,0),0),0)</f>
        <v>20171.771259384055</v>
      </c>
      <c r="K1046" s="444">
        <f t="shared" ca="1" si="103"/>
        <v>-69602.462707115628</v>
      </c>
      <c r="L1046" s="444">
        <f t="shared" ca="1" si="104"/>
        <v>-16774193.512414865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-16774193.512414865</v>
      </c>
      <c r="J1047" s="444">
        <f t="array" ref="J1047">IFERROR(INDEX('Retirement Calculator'!K:K,MATCH('Lorri 401b'!N1047,'Retirement Calculator'!A:A,0),0),0)</f>
        <v>20171.771259384055</v>
      </c>
      <c r="K1047" s="444">
        <f t="shared" ca="1" si="103"/>
        <v>-69976.522015309369</v>
      </c>
      <c r="L1047" s="444">
        <f t="shared" ca="1" si="104"/>
        <v>-16864341.805689558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-16864341.805689558</v>
      </c>
      <c r="J1048" s="444">
        <f t="array" ref="J1048">IFERROR(INDEX('Retirement Calculator'!K:K,MATCH('Lorri 401b'!N1048,'Retirement Calculator'!A:A,0),0),0)</f>
        <v>20171.771259384055</v>
      </c>
      <c r="K1048" s="444">
        <f t="shared" ca="1" si="103"/>
        <v>-70352.139903953925</v>
      </c>
      <c r="L1048" s="444">
        <f t="shared" ca="1" si="104"/>
        <v>-16954865.716852896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-16954865.716852896</v>
      </c>
      <c r="J1049" s="444">
        <f t="array" ref="J1049">IFERROR(INDEX('Retirement Calculator'!K:K,MATCH('Lorri 401b'!N1049,'Retirement Calculator'!A:A,0),0),0)</f>
        <v>20171.771259384055</v>
      </c>
      <c r="K1049" s="444">
        <f t="shared" ca="1" si="103"/>
        <v>-70729.322867134499</v>
      </c>
      <c r="L1049" s="444">
        <f t="shared" ca="1" si="104"/>
        <v>-17045766.810979411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-17045766.810979411</v>
      </c>
      <c r="J1050" s="444">
        <f t="array" ref="J1050">IFERROR(INDEX('Retirement Calculator'!K:K,MATCH('Lorri 401b'!N1050,'Retirement Calculator'!A:A,0),0),0)</f>
        <v>20171.771259384055</v>
      </c>
      <c r="K1050" s="444">
        <f t="shared" ca="1" si="103"/>
        <v>-71108.077425994969</v>
      </c>
      <c r="L1050" s="444">
        <f t="shared" ca="1" si="104"/>
        <v>-17137046.659664787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-17137046.659664787</v>
      </c>
      <c r="J1051" s="444">
        <f t="array" ref="J1051">IFERROR(INDEX('Retirement Calculator'!K:K,MATCH('Lorri 401b'!N1051,'Retirement Calculator'!A:A,0),0),0)</f>
        <v>20171.771259384055</v>
      </c>
      <c r="K1051" s="444">
        <f t="shared" ca="1" si="103"/>
        <v>-71488.410128850708</v>
      </c>
      <c r="L1051" s="444">
        <f t="shared" ca="1" si="104"/>
        <v>-17228706.84105302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-17228706.84105302</v>
      </c>
      <c r="J1052" s="444">
        <f t="array" ref="J1052">IFERROR(INDEX('Retirement Calculator'!K:K,MATCH('Lorri 401b'!N1052,'Retirement Calculator'!A:A,0),0),0)</f>
        <v>20171.771259384055</v>
      </c>
      <c r="K1052" s="444">
        <f t="shared" ca="1" si="103"/>
        <v>-71870.327551301671</v>
      </c>
      <c r="L1052" s="444">
        <f t="shared" ca="1" si="104"/>
        <v>-17320748.939863704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-17320748.939863704</v>
      </c>
      <c r="J1053" s="444">
        <f t="array" ref="J1053">IFERROR(INDEX('Retirement Calculator'!K:K,MATCH('Lorri 401b'!N1053,'Retirement Calculator'!A:A,0),0),0)</f>
        <v>20171.771259384055</v>
      </c>
      <c r="K1053" s="444">
        <f t="shared" ca="1" si="103"/>
        <v>-72253.836296346199</v>
      </c>
      <c r="L1053" s="444">
        <f t="shared" ca="1" si="104"/>
        <v>-17413174.547419433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-17413174.547419433</v>
      </c>
      <c r="J1054" s="444">
        <f t="array" ref="J1054">IFERROR(INDEX('Retirement Calculator'!K:K,MATCH('Lorri 401b'!N1054,'Retirement Calculator'!A:A,0),0),0)</f>
        <v>20171.771259384055</v>
      </c>
      <c r="K1054" s="444">
        <f t="shared" ca="1" si="103"/>
        <v>-72638.942994495068</v>
      </c>
      <c r="L1054" s="444">
        <f t="shared" ca="1" si="104"/>
        <v>-17505985.261673309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-17505985.261673309</v>
      </c>
      <c r="J1055" s="444">
        <f t="array" ref="J1055">IFERROR(INDEX('Retirement Calculator'!K:K,MATCH('Lorri 401b'!N1055,'Retirement Calculator'!A:A,0),0),0)</f>
        <v>20171.771259384055</v>
      </c>
      <c r="K1055" s="444">
        <f t="shared" ca="1" si="103"/>
        <v>-73025.654303886215</v>
      </c>
      <c r="L1055" s="444">
        <f t="shared" ca="1" si="104"/>
        <v>-17599182.687236577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-17599182.687236577</v>
      </c>
      <c r="J1056" s="444">
        <f t="array" ref="J1056">IFERROR(INDEX('Retirement Calculator'!K:K,MATCH('Lorri 401b'!N1056,'Retirement Calculator'!A:A,0),0),0)</f>
        <v>20171.771259384055</v>
      </c>
      <c r="K1056" s="444">
        <f t="shared" ca="1" si="103"/>
        <v>-73413.976910399826</v>
      </c>
      <c r="L1056" s="444">
        <f t="shared" ca="1" si="104"/>
        <v>-17692768.435406361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-17692768.435406361</v>
      </c>
      <c r="J1057" s="444">
        <f t="array" ref="J1057">IFERROR(INDEX('Retirement Calculator'!K:K,MATCH('Lorri 401b'!N1057,'Retirement Calculator'!A:A,0),0),0)</f>
        <v>20171.771259384055</v>
      </c>
      <c r="K1057" s="444">
        <f t="shared" ca="1" si="103"/>
        <v>-73803.917527773927</v>
      </c>
      <c r="L1057" s="444">
        <f t="shared" ca="1" si="104"/>
        <v>-17786744.124193516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-17786744.124193516</v>
      </c>
      <c r="J1058" s="444">
        <f t="array" ref="J1058">IFERROR(INDEX('Retirement Calculator'!K:K,MATCH('Lorri 401b'!N1058,'Retirement Calculator'!A:A,0),0),0)</f>
        <v>20171.771259384055</v>
      </c>
      <c r="K1058" s="444">
        <f t="shared" ca="1" si="103"/>
        <v>-74195.482897720402</v>
      </c>
      <c r="L1058" s="444">
        <f t="shared" ca="1" si="104"/>
        <v>-17881111.378350619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-17881111.378350619</v>
      </c>
      <c r="J1059" s="444">
        <f t="array" ref="J1059">IFERROR(INDEX('Retirement Calculator'!K:K,MATCH('Lorri 401b'!N1059,'Retirement Calculator'!A:A,0),0),0)</f>
        <v>20171.771259384055</v>
      </c>
      <c r="K1059" s="444">
        <f t="shared" ca="1" si="103"/>
        <v>-74588.679790041671</v>
      </c>
      <c r="L1059" s="444">
        <f t="shared" ca="1" si="104"/>
        <v>-17975871.829400044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-17975871.829400044</v>
      </c>
      <c r="J1060" s="444">
        <f t="array" ref="J1060">IFERROR(INDEX('Retirement Calculator'!K:K,MATCH('Lorri 401b'!N1060,'Retirement Calculator'!A:A,0),0),0)</f>
        <v>20171.771259384055</v>
      </c>
      <c r="K1060" s="444">
        <f t="shared" ca="1" si="103"/>
        <v>-74983.515002747605</v>
      </c>
      <c r="L1060" s="444">
        <f t="shared" ca="1" si="104"/>
        <v>-18071027.115662172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-18071027.115662172</v>
      </c>
      <c r="J1061" s="444">
        <f t="array" ref="J1061">IFERROR(INDEX('Retirement Calculator'!K:K,MATCH('Lorri 401b'!N1061,'Retirement Calculator'!A:A,0),0),0)</f>
        <v>20171.771259384055</v>
      </c>
      <c r="K1061" s="444">
        <f t="shared" ca="1" si="103"/>
        <v>-75379.99536217314</v>
      </c>
      <c r="L1061" s="444">
        <f t="shared" ca="1" si="104"/>
        <v>-18166578.882283729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-18166578.882283729</v>
      </c>
      <c r="J1062" s="444">
        <f t="array" ref="J1062">IFERROR(INDEX('Retirement Calculator'!K:K,MATCH('Lorri 401b'!N1062,'Retirement Calculator'!A:A,0),0),0)</f>
        <v>20171.771259384055</v>
      </c>
      <c r="K1062" s="444">
        <f t="shared" ca="1" si="103"/>
        <v>-75778.127723096288</v>
      </c>
      <c r="L1062" s="444">
        <f t="shared" ca="1" si="104"/>
        <v>-18262528.781266209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-18262528.781266209</v>
      </c>
      <c r="J1063" s="444">
        <f t="array" ref="J1063">IFERROR(INDEX('Retirement Calculator'!K:K,MATCH('Lorri 401b'!N1063,'Retirement Calculator'!A:A,0),0),0)</f>
        <v>20171.771259384055</v>
      </c>
      <c r="K1063" s="444">
        <f t="shared" ca="1" si="103"/>
        <v>-76177.918968856626</v>
      </c>
      <c r="L1063" s="444">
        <f t="shared" ca="1" si="104"/>
        <v>-18358878.471494447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-18358878.471494447</v>
      </c>
      <c r="J1064" s="444">
        <f t="array" ref="J1064">IFERROR(INDEX('Retirement Calculator'!K:K,MATCH('Lorri 401b'!N1064,'Retirement Calculator'!A:A,0),0),0)</f>
        <v>20171.771259384055</v>
      </c>
      <c r="K1064" s="444">
        <f t="shared" ca="1" si="103"/>
        <v>-76579.376011474291</v>
      </c>
      <c r="L1064" s="444">
        <f t="shared" ca="1" si="104"/>
        <v>-18455629.618765306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-18455629.618765306</v>
      </c>
      <c r="J1065" s="444">
        <f t="array" ref="J1065">IFERROR(INDEX('Retirement Calculator'!K:K,MATCH('Lorri 401b'!N1065,'Retirement Calculator'!A:A,0),0),0)</f>
        <v>20171.771259384055</v>
      </c>
      <c r="K1065" s="444">
        <f t="shared" ca="1" si="103"/>
        <v>-76982.505791769538</v>
      </c>
      <c r="L1065" s="444">
        <f t="shared" ca="1" si="104"/>
        <v>-18552783.895816457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-18552783.895816457</v>
      </c>
      <c r="J1066" s="444">
        <f t="array" ref="J1066">IFERROR(INDEX('Retirement Calculator'!K:K,MATCH('Lorri 401b'!N1066,'Retirement Calculator'!A:A,0),0),0)</f>
        <v>20171.771259384055</v>
      </c>
      <c r="K1066" s="444">
        <f t="shared" ca="1" si="103"/>
        <v>-77387.31527948266</v>
      </c>
      <c r="L1066" s="444">
        <f t="shared" ca="1" si="104"/>
        <v>-18650342.982355323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-18650342.982355323</v>
      </c>
      <c r="J1067" s="444">
        <f t="array" ref="J1067">IFERROR(INDEX('Retirement Calculator'!K:K,MATCH('Lorri 401b'!N1067,'Retirement Calculator'!A:A,0),0),0)</f>
        <v>20171.771259384055</v>
      </c>
      <c r="K1067" s="444">
        <f t="shared" ca="1" si="103"/>
        <v>-77793.811473394599</v>
      </c>
      <c r="L1067" s="444">
        <f t="shared" ca="1" si="104"/>
        <v>-18748308.565088101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-18748308.565088101</v>
      </c>
      <c r="J1068" s="444">
        <f t="array" ref="J1068">IFERROR(INDEX('Retirement Calculator'!K:K,MATCH('Lorri 401b'!N1068,'Retirement Calculator'!A:A,0),0),0)</f>
        <v>20171.771259384055</v>
      </c>
      <c r="K1068" s="444">
        <f t="shared" ca="1" si="103"/>
        <v>-78202.001401447851</v>
      </c>
      <c r="L1068" s="444">
        <f t="shared" ca="1" si="104"/>
        <v>-18846682.33774893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-18846682.33774893</v>
      </c>
      <c r="J1069" s="444">
        <f t="array" ref="J1069">IFERROR(INDEX('Retirement Calculator'!K:K,MATCH('Lorri 401b'!N1069,'Retirement Calculator'!A:A,0),0),0)</f>
        <v>20171.771259384055</v>
      </c>
      <c r="K1069" s="444">
        <f t="shared" ca="1" si="103"/>
        <v>-78611.892120867968</v>
      </c>
      <c r="L1069" s="444">
        <f t="shared" ca="1" si="104"/>
        <v>-18945466.00112918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-18945466.00112918</v>
      </c>
      <c r="J1070" s="444">
        <f t="array" ref="J1070">IFERROR(INDEX('Retirement Calculator'!K:K,MATCH('Lorri 401b'!N1070,'Retirement Calculator'!A:A,0),0),0)</f>
        <v>20171.771259384055</v>
      </c>
      <c r="K1070" s="444">
        <f t="shared" ca="1" si="103"/>
        <v>-79023.49071828567</v>
      </c>
      <c r="L1070" s="444">
        <f t="shared" ca="1" si="104"/>
        <v>-19044661.263106849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-19044661.263106849</v>
      </c>
      <c r="J1071" s="444">
        <f t="array" ref="J1071">IFERROR(INDEX('Retirement Calculator'!K:K,MATCH('Lorri 401b'!N1071,'Retirement Calculator'!A:A,0),0),0)</f>
        <v>20171.771259384055</v>
      </c>
      <c r="K1071" s="444">
        <f t="shared" ca="1" si="103"/>
        <v>-79436.80430985929</v>
      </c>
      <c r="L1071" s="444">
        <f t="shared" ca="1" si="104"/>
        <v>-19144269.838676091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-19144269.838676091</v>
      </c>
      <c r="J1072" s="444">
        <f t="array" ref="J1072">IFERROR(INDEX('Retirement Calculator'!K:K,MATCH('Lorri 401b'!N1072,'Retirement Calculator'!A:A,0),0),0)</f>
        <v>20171.771259384055</v>
      </c>
      <c r="K1072" s="444">
        <f t="shared" ca="1" si="103"/>
        <v>-79851.840041397809</v>
      </c>
      <c r="L1072" s="444">
        <f t="shared" ca="1" si="104"/>
        <v>-19244293.449976873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-19244293.449976873</v>
      </c>
      <c r="J1073" s="444">
        <f t="array" ref="J1073">IFERROR(INDEX('Retirement Calculator'!K:K,MATCH('Lorri 401b'!N1073,'Retirement Calculator'!A:A,0),0),0)</f>
        <v>20171.771259384055</v>
      </c>
      <c r="K1073" s="444">
        <f t="shared" ca="1" si="103"/>
        <v>-80268.605088484401</v>
      </c>
      <c r="L1073" s="444">
        <f t="shared" ca="1" si="104"/>
        <v>-19344733.826324739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-19344733.826324739</v>
      </c>
      <c r="J1074" s="444">
        <f t="array" ref="J1074">IFERROR(INDEX('Retirement Calculator'!K:K,MATCH('Lorri 401b'!N1074,'Retirement Calculator'!A:A,0),0),0)</f>
        <v>20171.771259384055</v>
      </c>
      <c r="K1074" s="444">
        <f t="shared" ca="1" si="103"/>
        <v>-80687.106656600503</v>
      </c>
      <c r="L1074" s="444">
        <f t="shared" ca="1" si="104"/>
        <v>-19445592.704240721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-19445592.704240721</v>
      </c>
      <c r="J1075" s="444">
        <f t="array" ref="J1075">IFERROR(INDEX('Retirement Calculator'!K:K,MATCH('Lorri 401b'!N1075,'Retirement Calculator'!A:A,0),0),0)</f>
        <v>20171.771259384055</v>
      </c>
      <c r="K1075" s="444">
        <f t="shared" ca="1" si="103"/>
        <v>-81107.351981250424</v>
      </c>
      <c r="L1075" s="444">
        <f t="shared" ca="1" si="104"/>
        <v>-19546871.827481352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-19546871.827481352</v>
      </c>
      <c r="J1076" s="444">
        <f t="array" ref="J1076">IFERROR(INDEX('Retirement Calculator'!K:K,MATCH('Lorri 401b'!N1076,'Retirement Calculator'!A:A,0),0),0)</f>
        <v>20171.771259384055</v>
      </c>
      <c r="K1076" s="444">
        <f t="shared" ca="1" si="103"/>
        <v>-81529.348328086387</v>
      </c>
      <c r="L1076" s="444">
        <f t="shared" ca="1" si="104"/>
        <v>-19648572.947068822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-19648572.947068822</v>
      </c>
      <c r="J1077" s="444">
        <f t="array" ref="J1077">IFERROR(INDEX('Retirement Calculator'!K:K,MATCH('Lorri 401b'!N1077,'Retirement Calculator'!A:A,0),0),0)</f>
        <v>20171.771259384055</v>
      </c>
      <c r="K1077" s="444">
        <f t="shared" ca="1" si="103"/>
        <v>-81953.102993034176</v>
      </c>
      <c r="L1077" s="444">
        <f t="shared" ca="1" si="104"/>
        <v>-19750697.821321238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-19750697.821321238</v>
      </c>
      <c r="J1078" s="444">
        <f t="array" ref="J1078">IFERROR(INDEX('Retirement Calculator'!K:K,MATCH('Lorri 401b'!N1078,'Retirement Calculator'!A:A,0),0),0)</f>
        <v>20171.771259384055</v>
      </c>
      <c r="K1078" s="444">
        <f t="shared" ca="1" si="103"/>
        <v>-82378.623302419248</v>
      </c>
      <c r="L1078" s="444">
        <f t="shared" ca="1" si="104"/>
        <v>-19853248.215883039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-19853248.215883039</v>
      </c>
      <c r="J1079" s="444">
        <f t="array" ref="J1079">IFERROR(INDEX('Retirement Calculator'!K:K,MATCH('Lorri 401b'!N1079,'Retirement Calculator'!A:A,0),0),0)</f>
        <v>20171.771259384055</v>
      </c>
      <c r="K1079" s="444">
        <f t="shared" ca="1" si="103"/>
        <v>-82805.916613093417</v>
      </c>
      <c r="L1079" s="444">
        <f t="shared" ca="1" si="104"/>
        <v>-19956225.903755516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-19956225.903755516</v>
      </c>
      <c r="J1080" s="444">
        <f t="array" ref="J1080">IFERROR(INDEX('Retirement Calculator'!K:K,MATCH('Lorri 401b'!N1080,'Retirement Calculator'!A:A,0),0),0)</f>
        <v>20171.771259384055</v>
      </c>
      <c r="K1080" s="444">
        <f t="shared" ca="1" si="103"/>
        <v>-83234.990312562077</v>
      </c>
      <c r="L1080" s="444">
        <f t="shared" ca="1" si="104"/>
        <v>-20059632.66532746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-20059632.66532746</v>
      </c>
      <c r="J1081" s="444">
        <f t="array" ref="J1081">IFERROR(INDEX('Retirement Calculator'!K:K,MATCH('Lorri 401b'!N1081,'Retirement Calculator'!A:A,0),0),0)</f>
        <v>20171.771259384055</v>
      </c>
      <c r="K1081" s="444">
        <f t="shared" ca="1" si="103"/>
        <v>-83665.851819111835</v>
      </c>
      <c r="L1081" s="444">
        <f t="shared" ca="1" si="104"/>
        <v>-20163470.288405955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-20163470.288405955</v>
      </c>
      <c r="J1082" s="444">
        <f t="array" ref="J1082">IFERROR(INDEX('Retirement Calculator'!K:K,MATCH('Lorri 401b'!N1082,'Retirement Calculator'!A:A,0),0),0)</f>
        <v>20171.771259384055</v>
      </c>
      <c r="K1082" s="444">
        <f t="shared" ca="1" si="103"/>
        <v>-84098.508581938906</v>
      </c>
      <c r="L1082" s="444">
        <f t="shared" ca="1" si="104"/>
        <v>-20267740.568247277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-20267740.568247277</v>
      </c>
      <c r="J1083" s="444">
        <f t="array" ref="J1083">IFERROR(INDEX('Retirement Calculator'!K:K,MATCH('Lorri 401b'!N1083,'Retirement Calculator'!A:A,0),0),0)</f>
        <v>20171.771259384055</v>
      </c>
      <c r="K1083" s="444">
        <f t="shared" ca="1" si="103"/>
        <v>-84532.968081277751</v>
      </c>
      <c r="L1083" s="444">
        <f t="shared" ca="1" si="104"/>
        <v>-20372445.307587937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-20372445.307587937</v>
      </c>
      <c r="J1084" s="444">
        <f t="array" ref="J1084">IFERROR(INDEX('Retirement Calculator'!K:K,MATCH('Lorri 401b'!N1084,'Retirement Calculator'!A:A,0),0),0)</f>
        <v>20171.771259384055</v>
      </c>
      <c r="K1084" s="444">
        <f t="shared" ca="1" si="103"/>
        <v>-84969.237828530488</v>
      </c>
      <c r="L1084" s="444">
        <f t="shared" ca="1" si="104"/>
        <v>-20477586.316675849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-20477586.316675849</v>
      </c>
      <c r="J1085" s="444">
        <f t="array" ref="J1085">IFERROR(INDEX('Retirement Calculator'!K:K,MATCH('Lorri 401b'!N1085,'Retirement Calculator'!A:A,0),0),0)</f>
        <v>20171.771259384055</v>
      </c>
      <c r="K1085" s="444">
        <f t="shared" ca="1" si="103"/>
        <v>-85407.325366396792</v>
      </c>
      <c r="L1085" s="444">
        <f t="shared" ca="1" si="104"/>
        <v>-20583165.413301628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-20583165.413301628</v>
      </c>
      <c r="J1086" s="444">
        <f t="array" ref="J1086">IFERROR(INDEX('Retirement Calculator'!K:K,MATCH('Lorri 401b'!N1086,'Retirement Calculator'!A:A,0),0),0)</f>
        <v>20171.771259384055</v>
      </c>
      <c r="K1086" s="444">
        <f t="shared" ca="1" si="103"/>
        <v>-85847.238269004214</v>
      </c>
      <c r="L1086" s="444">
        <f t="shared" ca="1" si="104"/>
        <v>-20689184.422830015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-20689184.422830015</v>
      </c>
      <c r="J1087" s="444">
        <f t="array" ref="J1087">IFERROR(INDEX('Retirement Calculator'!K:K,MATCH('Lorri 401b'!N1087,'Retirement Calculator'!A:A,0),0),0)</f>
        <v>20171.771259384055</v>
      </c>
      <c r="K1087" s="444">
        <f t="shared" ca="1" si="103"/>
        <v>-86288.98414203916</v>
      </c>
      <c r="L1087" s="444">
        <f t="shared" ca="1" si="104"/>
        <v>-20795645.178231437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-20795645.178231437</v>
      </c>
      <c r="J1088" s="444">
        <f t="array" ref="J1088">IFERROR(INDEX('Retirement Calculator'!K:K,MATCH('Lorri 401b'!N1088,'Retirement Calculator'!A:A,0),0),0)</f>
        <v>20171.771259384055</v>
      </c>
      <c r="K1088" s="444">
        <f t="shared" ca="1" si="103"/>
        <v>-86732.570622878411</v>
      </c>
      <c r="L1088" s="444">
        <f t="shared" ca="1" si="104"/>
        <v>-20902549.520113699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-20902549.520113699</v>
      </c>
      <c r="J1089" s="444">
        <f t="array" ref="J1089">IFERROR(INDEX('Retirement Calculator'!K:K,MATCH('Lorri 401b'!N1089,'Retirement Calculator'!A:A,0),0),0)</f>
        <v>20171.771259384055</v>
      </c>
      <c r="K1089" s="444">
        <f t="shared" ca="1" si="103"/>
        <v>-87178.005380721166</v>
      </c>
      <c r="L1089" s="444">
        <f t="shared" ca="1" si="104"/>
        <v>-21009899.296753801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-21009899.296753801</v>
      </c>
      <c r="J1090" s="444">
        <f t="array" ref="J1090">IFERROR(INDEX('Retirement Calculator'!K:K,MATCH('Lorri 401b'!N1090,'Retirement Calculator'!A:A,0),0),0)</f>
        <v>20171.771259384055</v>
      </c>
      <c r="K1090" s="444">
        <f t="shared" ca="1" si="103"/>
        <v>-87625.296116721598</v>
      </c>
      <c r="L1090" s="444">
        <f t="shared" ca="1" si="104"/>
        <v>-21117696.364129905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-21117696.364129905</v>
      </c>
      <c r="J1091" s="444">
        <f t="array" ref="J1091">IFERROR(INDEX('Retirement Calculator'!K:K,MATCH('Lorri 401b'!N1091,'Retirement Calculator'!A:A,0),0),0)</f>
        <v>20171.771259384055</v>
      </c>
      <c r="K1091" s="444">
        <f t="shared" ca="1" si="103"/>
        <v>-88074.450564122031</v>
      </c>
      <c r="L1091" s="444">
        <f t="shared" ca="1" si="104"/>
        <v>-21225942.585953411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-21225942.585953411</v>
      </c>
      <c r="J1092" s="444">
        <f t="array" ref="J1092">IFERROR(INDEX('Retirement Calculator'!K:K,MATCH('Lorri 401b'!N1092,'Retirement Calculator'!A:A,0),0),0)</f>
        <v>20171.771259384055</v>
      </c>
      <c r="K1092" s="444">
        <f t="shared" ca="1" si="103"/>
        <v>-88525.47648838663</v>
      </c>
      <c r="L1092" s="444">
        <f t="shared" ca="1" si="104"/>
        <v>-21334639.833701178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-21334639.833701178</v>
      </c>
      <c r="J1093" s="444">
        <f t="array" ref="J1093">IFERROR(INDEX('Retirement Calculator'!K:K,MATCH('Lorri 401b'!N1093,'Retirement Calculator'!A:A,0),0),0)</f>
        <v>20171.771259384055</v>
      </c>
      <c r="K1093" s="444">
        <f t="shared" ca="1" si="103"/>
        <v>-88978.38168733567</v>
      </c>
      <c r="L1093" s="444">
        <f t="shared" ca="1" si="104"/>
        <v>-21443789.986647896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-21443789.986647896</v>
      </c>
      <c r="J1094" s="444">
        <f t="array" ref="J1094">IFERROR(INDEX('Retirement Calculator'!K:K,MATCH('Lorri 401b'!N1094,'Retirement Calculator'!A:A,0),0),0)</f>
        <v>20171.771259384055</v>
      </c>
      <c r="K1094" s="444">
        <f t="shared" ca="1" si="103"/>
        <v>-89433.173991280331</v>
      </c>
      <c r="L1094" s="444">
        <f t="shared" ca="1" si="104"/>
        <v>-21553394.93189856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-21553394.93189856</v>
      </c>
      <c r="J1095" s="444">
        <f t="array" ref="J1095">IFERROR(INDEX('Retirement Calculator'!K:K,MATCH('Lorri 401b'!N1095,'Retirement Calculator'!A:A,0),0),0)</f>
        <v>20171.771259384055</v>
      </c>
      <c r="K1095" s="444">
        <f t="shared" ca="1" si="103"/>
        <v>-89889.861263158091</v>
      </c>
      <c r="L1095" s="444">
        <f t="shared" ca="1" si="104"/>
        <v>-21663456.564421102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-21663456.564421102</v>
      </c>
      <c r="J1096" s="444">
        <f t="array" ref="J1096">IFERROR(INDEX('Retirement Calculator'!K:K,MATCH('Lorri 401b'!N1096,'Retirement Calculator'!A:A,0),0),0)</f>
        <v>20171.771259384055</v>
      </c>
      <c r="K1096" s="444">
        <f t="shared" ca="1" si="103"/>
        <v>-90348.45139866868</v>
      </c>
      <c r="L1096" s="444">
        <f t="shared" ca="1" si="104"/>
        <v>-21773976.787079152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-21773976.787079152</v>
      </c>
      <c r="J1097" s="444">
        <f t="array" ref="J1097">IFERROR(INDEX('Retirement Calculator'!K:K,MATCH('Lorri 401b'!N1097,'Retirement Calculator'!A:A,0),0),0)</f>
        <v>20171.771259384055</v>
      </c>
      <c r="K1097" s="444">
        <f t="shared" ca="1" si="103"/>
        <v>-90808.952326410552</v>
      </c>
      <c r="L1097" s="444">
        <f t="shared" ca="1" si="104"/>
        <v>-21884957.510664944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-21884957.510664944</v>
      </c>
      <c r="J1098" s="444">
        <f t="array" ref="J1098">IFERROR(INDEX('Retirement Calculator'!K:K,MATCH('Lorri 401b'!N1098,'Retirement Calculator'!A:A,0),0),0)</f>
        <v>20171.771259384055</v>
      </c>
      <c r="K1098" s="444">
        <f t="shared" ca="1" si="103"/>
        <v>-91271.372008018021</v>
      </c>
      <c r="L1098" s="444">
        <f t="shared" ca="1" si="104"/>
        <v>-21996400.653932344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-21996400.653932344</v>
      </c>
      <c r="J1099" s="444">
        <f t="array" ref="J1099">IFERROR(INDEX('Retirement Calculator'!K:K,MATCH('Lorri 401b'!N1099,'Retirement Calculator'!A:A,0),0),0)</f>
        <v>20171.771259384055</v>
      </c>
      <c r="K1099" s="444">
        <f t="shared" ca="1" si="103"/>
        <v>-91735.718438298863</v>
      </c>
      <c r="L1099" s="444">
        <f t="shared" ca="1" si="104"/>
        <v>-22108308.143630024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-22108308.143630024</v>
      </c>
      <c r="J1100" s="444">
        <f t="array" ref="J1100">IFERROR(INDEX('Retirement Calculator'!K:K,MATCH('Lorri 401b'!N1100,'Retirement Calculator'!A:A,0),0),0)</f>
        <v>20171.771259384055</v>
      </c>
      <c r="K1100" s="444">
        <f t="shared" ca="1" si="103"/>
        <v>-92201.999645372533</v>
      </c>
      <c r="L1100" s="444">
        <f t="shared" ca="1" si="104"/>
        <v>-22220681.914534777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-22220681.914534777</v>
      </c>
      <c r="J1101" s="444">
        <f t="array" ref="J1101">IFERROR(INDEX('Retirement Calculator'!K:K,MATCH('Lorri 401b'!N1101,'Retirement Calculator'!A:A,0),0),0)</f>
        <v>20171.771259384055</v>
      </c>
      <c r="K1101" s="444">
        <f t="shared" ca="1" si="103"/>
        <v>-92670.223690808998</v>
      </c>
      <c r="L1101" s="444">
        <f t="shared" ca="1" si="104"/>
        <v>-22333523.909484968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-22333523.909484968</v>
      </c>
      <c r="J1102" s="444">
        <f t="array" ref="J1102">IFERROR(INDEX('Retirement Calculator'!K:K,MATCH('Lorri 401b'!N1102,'Retirement Calculator'!A:A,0),0),0)</f>
        <v>20171.771259384055</v>
      </c>
      <c r="K1102" s="444">
        <f t="shared" ca="1" si="103"/>
        <v>-93140.398669768125</v>
      </c>
      <c r="L1102" s="444">
        <f t="shared" ca="1" si="104"/>
        <v>-22446836.079414118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-22446836.079414118</v>
      </c>
      <c r="J1103" s="444">
        <f t="array" ref="J1103">IFERROR(INDEX('Retirement Calculator'!K:K,MATCH('Lorri 401b'!N1103,'Retirement Calculator'!A:A,0),0),0)</f>
        <v>20171.771259384055</v>
      </c>
      <c r="K1103" s="444">
        <f t="shared" ca="1" si="103"/>
        <v>-93612.532711139589</v>
      </c>
      <c r="L1103" s="444">
        <f t="shared" ca="1" si="104"/>
        <v>-22560620.383384641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-22560620.383384641</v>
      </c>
      <c r="J1104" s="444">
        <f t="array" ref="J1104">IFERROR(INDEX('Retirement Calculator'!K:K,MATCH('Lorri 401b'!N1104,'Retirement Calculator'!A:A,0),0),0)</f>
        <v>20171.771259384055</v>
      </c>
      <c r="K1104" s="444">
        <f t="shared" ca="1" si="103"/>
        <v>-94086.633977683436</v>
      </c>
      <c r="L1104" s="444">
        <f t="shared" ca="1" si="104"/>
        <v>-22674878.788621709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-22674878.788621709</v>
      </c>
      <c r="J1105" s="444">
        <f t="array" ref="J1105">IFERROR(INDEX('Retirement Calculator'!K:K,MATCH('Lorri 401b'!N1105,'Retirement Calculator'!A:A,0),0),0)</f>
        <v>20171.771259384055</v>
      </c>
      <c r="K1105" s="444">
        <f t="shared" ca="1" si="103"/>
        <v>-94562.710666171217</v>
      </c>
      <c r="L1105" s="444">
        <f t="shared" ca="1" si="104"/>
        <v>-22789613.270547263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-22789613.270547263</v>
      </c>
      <c r="J1106" s="444">
        <f t="array" ref="J1106">IFERROR(INDEX('Retirement Calculator'!K:K,MATCH('Lorri 401b'!N1106,'Retirement Calculator'!A:A,0),0),0)</f>
        <v>20171.771259384055</v>
      </c>
      <c r="K1106" s="444">
        <f t="shared" ca="1" si="103"/>
        <v>-95040.771007527685</v>
      </c>
      <c r="L1106" s="444">
        <f t="shared" ca="1" si="104"/>
        <v>-22904825.812814172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-22904825.812814172</v>
      </c>
      <c r="J1107" s="444">
        <f t="array" ref="J1107">IFERROR(INDEX('Retirement Calculator'!K:K,MATCH('Lorri 401b'!N1107,'Retirement Calculator'!A:A,0),0),0)</f>
        <v>20171.771259384055</v>
      </c>
      <c r="K1107" s="444">
        <f t="shared" ca="1" si="103"/>
        <v>-95520.823266973137</v>
      </c>
      <c r="L1107" s="444">
        <f t="shared" ca="1" si="104"/>
        <v>-23020518.407340527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-23020518.407340527</v>
      </c>
      <c r="J1108" s="444">
        <f t="array" ref="J1108">IFERROR(INDEX('Retirement Calculator'!K:K,MATCH('Lorri 401b'!N1108,'Retirement Calculator'!A:A,0),0),0)</f>
        <v>20171.771259384055</v>
      </c>
      <c r="K1108" s="444">
        <f t="shared" ca="1" si="103"/>
        <v>-96002.875744166289</v>
      </c>
      <c r="L1108" s="444">
        <f t="shared" ca="1" si="104"/>
        <v>-23136693.054344077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-23136693.054344077</v>
      </c>
      <c r="J1109" s="444">
        <f t="array" ref="J1109">IFERROR(INDEX('Retirement Calculator'!K:K,MATCH('Lorri 401b'!N1109,'Retirement Calculator'!A:A,0),0),0)</f>
        <v>20171.771259384055</v>
      </c>
      <c r="K1109" s="444">
        <f t="shared" ca="1" si="103"/>
        <v>-96486.936773347741</v>
      </c>
      <c r="L1109" s="444">
        <f t="shared" ca="1" si="104"/>
        <v>-23253351.762376808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-23253351.762376808</v>
      </c>
      <c r="J1110" s="444">
        <f t="array" ref="J1110">IFERROR(INDEX('Retirement Calculator'!K:K,MATCH('Lorri 401b'!N1110,'Retirement Calculator'!A:A,0),0),0)</f>
        <v>20171.771259384055</v>
      </c>
      <c r="K1110" s="444">
        <f t="shared" ca="1" si="103"/>
        <v>-96973.014723484128</v>
      </c>
      <c r="L1110" s="444">
        <f t="shared" ca="1" si="104"/>
        <v>-23370496.548359673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-23370496.548359673</v>
      </c>
      <c r="J1111" s="444">
        <f t="array" ref="J1111">IFERROR(INDEX('Retirement Calculator'!K:K,MATCH('Lorri 401b'!N1111,'Retirement Calculator'!A:A,0),0),0)</f>
        <v>20171.771259384055</v>
      </c>
      <c r="K1111" s="444">
        <f t="shared" ca="1" si="103"/>
        <v>-97461.117998412738</v>
      </c>
      <c r="L1111" s="444">
        <f t="shared" ca="1" si="104"/>
        <v>-23488129.43761747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-23488129.43761747</v>
      </c>
      <c r="J1112" s="444">
        <f t="array" ref="J1112">IFERROR(INDEX('Retirement Calculator'!K:K,MATCH('Lorri 401b'!N1112,'Retirement Calculator'!A:A,0),0),0)</f>
        <v>20171.771259384055</v>
      </c>
      <c r="K1112" s="444">
        <f t="shared" ca="1" si="103"/>
        <v>-97951.255036986884</v>
      </c>
      <c r="L1112" s="444">
        <f t="shared" ca="1" si="104"/>
        <v>-23606252.463913839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-23606252.463913839</v>
      </c>
      <c r="J1113" s="444">
        <f t="array" ref="J1113">IFERROR(INDEX('Retirement Calculator'!K:K,MATCH('Lorri 401b'!N1113,'Retirement Calculator'!A:A,0),0),0)</f>
        <v>20171.771259384055</v>
      </c>
      <c r="K1113" s="444">
        <f t="shared" ca="1" si="103"/>
        <v>-98443.434313221762</v>
      </c>
      <c r="L1113" s="444">
        <f t="shared" ca="1" si="104"/>
        <v>-23724867.669486444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-23724867.669486444</v>
      </c>
      <c r="J1114" s="444">
        <f t="array" ref="J1114">IFERROR(INDEX('Retirement Calculator'!K:K,MATCH('Lorri 401b'!N1114,'Retirement Calculator'!A:A,0),0),0)</f>
        <v>20171.771259384055</v>
      </c>
      <c r="K1114" s="444">
        <f t="shared" ca="1" si="103"/>
        <v>-98937.664336440939</v>
      </c>
      <c r="L1114" s="444">
        <f t="shared" ca="1" si="104"/>
        <v>-23843977.105082266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-23843977.105082266</v>
      </c>
      <c r="J1115" s="444">
        <f t="array" ref="J1115">IFERROR(INDEX('Retirement Calculator'!K:K,MATCH('Lorri 401b'!N1115,'Retirement Calculator'!A:A,0),0),0)</f>
        <v>20171.771259384055</v>
      </c>
      <c r="K1115" s="444">
        <f t="shared" ca="1" si="103"/>
        <v>-99433.953651423537</v>
      </c>
      <c r="L1115" s="444">
        <f t="shared" ca="1" si="104"/>
        <v>-23963582.829993073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-23963582.829993073</v>
      </c>
      <c r="J1116" s="444">
        <f t="array" ref="J1116">IFERROR(INDEX('Retirement Calculator'!K:K,MATCH('Lorri 401b'!N1116,'Retirement Calculator'!A:A,0),0),0)</f>
        <v>20171.771259384055</v>
      </c>
      <c r="K1116" s="444">
        <f t="shared" ca="1" si="103"/>
        <v>-99932.310838551901</v>
      </c>
      <c r="L1116" s="444">
        <f t="shared" ca="1" si="104"/>
        <v>-24083686.912091006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-24083686.912091006</v>
      </c>
      <c r="J1117" s="444">
        <f t="array" ref="J1117">IFERROR(INDEX('Retirement Calculator'!K:K,MATCH('Lorri 401b'!N1117,'Retirement Calculator'!A:A,0),0),0)</f>
        <v>20171.771259384055</v>
      </c>
      <c r="K1117" s="444">
        <f t="shared" ca="1" si="103"/>
        <v>-100432.74451395994</v>
      </c>
      <c r="L1117" s="444">
        <f t="shared" ca="1" si="104"/>
        <v>-24204291.427864347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-24204291.427864347</v>
      </c>
      <c r="J1118" s="444">
        <f t="array" ref="J1118">IFERROR(INDEX('Retirement Calculator'!K:K,MATCH('Lorri 401b'!N1118,'Retirement Calculator'!A:A,0),0),0)</f>
        <v>20171.771259384055</v>
      </c>
      <c r="K1118" s="444">
        <f t="shared" ca="1" si="103"/>
        <v>-100935.2633296822</v>
      </c>
      <c r="L1118" s="444">
        <f t="shared" ca="1" si="104"/>
        <v>-24325398.46245341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-24325398.46245341</v>
      </c>
      <c r="J1119" s="444">
        <f t="array" ref="J1119">IFERROR(INDEX('Retirement Calculator'!K:K,MATCH('Lorri 401b'!N1119,'Retirement Calculator'!A:A,0),0),0)</f>
        <v>20171.771259384055</v>
      </c>
      <c r="K1119" s="444">
        <f t="shared" ca="1" si="103"/>
        <v>-101439.8759738033</v>
      </c>
      <c r="L1119" s="444">
        <f t="shared" ca="1" si="104"/>
        <v>-24447010.109686594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-24447010.109686594</v>
      </c>
      <c r="J1120" s="444">
        <f t="array" ref="J1120">IFERROR(INDEX('Retirement Calculator'!K:K,MATCH('Lorri 401b'!N1120,'Retirement Calculator'!A:A,0),0),0)</f>
        <v>20171.771259384055</v>
      </c>
      <c r="K1120" s="444">
        <f t="shared" ca="1" si="103"/>
        <v>-101946.59117060824</v>
      </c>
      <c r="L1120" s="444">
        <f t="shared" ca="1" si="104"/>
        <v>-24569128.472116586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-24569128.472116586</v>
      </c>
      <c r="J1121" s="444">
        <f t="array" ref="J1121">IFERROR(INDEX('Retirement Calculator'!K:K,MATCH('Lorri 401b'!N1121,'Retirement Calculator'!A:A,0),0),0)</f>
        <v>20171.771259384055</v>
      </c>
      <c r="K1121" s="444">
        <f t="shared" ca="1" si="103"/>
        <v>-102455.4176807332</v>
      </c>
      <c r="L1121" s="444">
        <f t="shared" ca="1" si="104"/>
        <v>-24691755.661056701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-24691755.661056701</v>
      </c>
      <c r="J1122" s="444">
        <f t="array" ref="J1122">IFERROR(INDEX('Retirement Calculator'!K:K,MATCH('Lorri 401b'!N1122,'Retirement Calculator'!A:A,0),0),0)</f>
        <v>20171.771259384055</v>
      </c>
      <c r="K1122" s="444">
        <f t="shared" ca="1" si="103"/>
        <v>-102966.36430131701</v>
      </c>
      <c r="L1122" s="444">
        <f t="shared" ca="1" si="104"/>
        <v>-24814893.7966174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-24814893.7966174</v>
      </c>
      <c r="J1123" s="444">
        <f t="array" ref="J1123">IFERROR(INDEX('Retirement Calculator'!K:K,MATCH('Lorri 401b'!N1123,'Retirement Calculator'!A:A,0),0),0)</f>
        <v>20171.771259384055</v>
      </c>
      <c r="K1123" s="444">
        <f t="shared" ca="1" si="103"/>
        <v>-103479.43986615326</v>
      </c>
      <c r="L1123" s="444">
        <f t="shared" ca="1" si="104"/>
        <v>-24938545.007742934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-24938545.007742934</v>
      </c>
      <c r="J1124" s="444">
        <f t="array" ref="J1124">IFERROR(INDEX('Retirement Calculator'!K:K,MATCH('Lorri 401b'!N1124,'Retirement Calculator'!A:A,0),0),0)</f>
        <v>20171.771259384055</v>
      </c>
      <c r="K1124" s="444">
        <f t="shared" ca="1" si="103"/>
        <v>-103994.65324584299</v>
      </c>
      <c r="L1124" s="444">
        <f t="shared" ca="1" si="104"/>
        <v>-25062711.43224816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-25062711.43224816</v>
      </c>
      <c r="J1125" s="444">
        <f t="array" ref="J1125">IFERROR(INDEX('Retirement Calculator'!K:K,MATCH('Lorri 401b'!N1125,'Retirement Calculator'!A:A,0),0),0)</f>
        <v>20171.771259384055</v>
      </c>
      <c r="K1125" s="444">
        <f t="shared" ca="1" si="103"/>
        <v>-104512.01334794809</v>
      </c>
      <c r="L1125" s="444">
        <f t="shared" ca="1" si="104"/>
        <v>-25187395.216855492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-25187395.216855492</v>
      </c>
      <c r="J1126" s="444">
        <f t="array" ref="J1126">IFERROR(INDEX('Retirement Calculator'!K:K,MATCH('Lorri 401b'!N1126,'Retirement Calculator'!A:A,0),0),0)</f>
        <v>20171.771259384055</v>
      </c>
      <c r="K1126" s="444">
        <f t="shared" ca="1" si="103"/>
        <v>-105031.52911714531</v>
      </c>
      <c r="L1126" s="444">
        <f t="shared" ca="1" si="104"/>
        <v>-25312598.517232019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-25312598.517232019</v>
      </c>
      <c r="J1127" s="444">
        <f t="array" ref="J1127">IFERROR(INDEX('Retirement Calculator'!K:K,MATCH('Lorri 401b'!N1127,'Retirement Calculator'!A:A,0),0),0)</f>
        <v>20171.771259384055</v>
      </c>
      <c r="K1127" s="444">
        <f t="shared" ca="1" si="103"/>
        <v>-105553.20953538084</v>
      </c>
      <c r="L1127" s="444">
        <f t="shared" ca="1" si="104"/>
        <v>-25438323.498026785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-25438323.498026785</v>
      </c>
      <c r="J1128" s="444">
        <f t="array" ref="J1128">IFERROR(INDEX('Retirement Calculator'!K:K,MATCH('Lorri 401b'!N1128,'Retirement Calculator'!A:A,0),0),0)</f>
        <v>20171.771259384055</v>
      </c>
      <c r="K1128" s="444">
        <f t="shared" ca="1" si="103"/>
        <v>-106077.0636220257</v>
      </c>
      <c r="L1128" s="444">
        <f t="shared" ca="1" si="104"/>
        <v>-25564572.332908191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-25564572.332908191</v>
      </c>
      <c r="J1129" s="444">
        <f t="array" ref="J1129">IFERROR(INDEX('Retirement Calculator'!K:K,MATCH('Lorri 401b'!N1129,'Retirement Calculator'!A:A,0),0),0)</f>
        <v>20171.771259384055</v>
      </c>
      <c r="K1129" s="444">
        <f t="shared" ca="1" si="103"/>
        <v>-106603.10043403156</v>
      </c>
      <c r="L1129" s="444">
        <f t="shared" ca="1" si="104"/>
        <v>-25691347.204601604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-25691347.204601604</v>
      </c>
      <c r="J1130" s="444">
        <f t="array" ref="J1130">IFERROR(INDEX('Retirement Calculator'!K:K,MATCH('Lorri 401b'!N1130,'Retirement Calculator'!A:A,0),0),0)</f>
        <v>20171.771259384055</v>
      </c>
      <c r="K1130" s="444">
        <f t="shared" ca="1" si="103"/>
        <v>-107131.32906608745</v>
      </c>
      <c r="L1130" s="444">
        <f t="shared" ca="1" si="104"/>
        <v>-25818650.304927073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-25818650.304927073</v>
      </c>
      <c r="J1131" s="444">
        <f t="array" ref="J1131">IFERROR(INDEX('Retirement Calculator'!K:K,MATCH('Lorri 401b'!N1131,'Retirement Calculator'!A:A,0),0),0)</f>
        <v>20171.771259384055</v>
      </c>
      <c r="K1131" s="444">
        <f t="shared" ca="1" si="103"/>
        <v>-107661.7586507769</v>
      </c>
      <c r="L1131" s="444">
        <f t="shared" ca="1" si="104"/>
        <v>-25946483.834837232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-25946483.834837232</v>
      </c>
      <c r="J1132" s="444">
        <f t="array" ref="J1132">IFERROR(INDEX('Retirement Calculator'!K:K,MATCH('Lorri 401b'!N1132,'Retirement Calculator'!A:A,0),0),0)</f>
        <v>20171.771259384055</v>
      </c>
      <c r="K1132" s="444">
        <f t="shared" ca="1" si="103"/>
        <v>-108194.3983587359</v>
      </c>
      <c r="L1132" s="444">
        <f t="shared" ca="1" si="104"/>
        <v>-26074850.00445535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-26074850.00445535</v>
      </c>
      <c r="J1133" s="444">
        <f t="array" ref="J1133">IFERROR(INDEX('Retirement Calculator'!K:K,MATCH('Lorri 401b'!N1133,'Retirement Calculator'!A:A,0),0),0)</f>
        <v>20171.771259384055</v>
      </c>
      <c r="K1133" s="444">
        <f t="shared" ca="1" si="103"/>
        <v>-108729.25739881139</v>
      </c>
      <c r="L1133" s="444">
        <f t="shared" ca="1" si="104"/>
        <v>-26203751.033113543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-26203751.033113543</v>
      </c>
      <c r="J1134" s="444">
        <f t="array" ref="J1134">IFERROR(INDEX('Retirement Calculator'!K:K,MATCH('Lorri 401b'!N1134,'Retirement Calculator'!A:A,0),0),0)</f>
        <v>20171.771259384055</v>
      </c>
      <c r="K1134" s="444">
        <f t="shared" ca="1" si="103"/>
        <v>-109266.34501822053</v>
      </c>
      <c r="L1134" s="444">
        <f t="shared" ca="1" si="104"/>
        <v>-26333189.149391145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-26333189.149391145</v>
      </c>
      <c r="J1135" s="444">
        <f t="array" ref="J1135">IFERROR(INDEX('Retirement Calculator'!K:K,MATCH('Lorri 401b'!N1135,'Retirement Calculator'!A:A,0),0),0)</f>
        <v>20171.771259384055</v>
      </c>
      <c r="K1135" s="444">
        <f t="shared" ca="1" si="103"/>
        <v>-109805.67050271052</v>
      </c>
      <c r="L1135" s="444">
        <f t="shared" ca="1" si="104"/>
        <v>-26463166.591153238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-26463166.591153238</v>
      </c>
      <c r="J1136" s="444">
        <f t="array" ref="J1136">IFERROR(INDEX('Retirement Calculator'!K:K,MATCH('Lorri 401b'!N1136,'Retirement Calculator'!A:A,0),0),0)</f>
        <v>20171.771259384055</v>
      </c>
      <c r="K1136" s="444">
        <f t="shared" ca="1" si="103"/>
        <v>-110347.24317671925</v>
      </c>
      <c r="L1136" s="444">
        <f t="shared" ca="1" si="104"/>
        <v>-26593685.605589341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-26593685.605589341</v>
      </c>
      <c r="J1137" s="444">
        <f t="array" ref="J1137">IFERROR(INDEX('Retirement Calculator'!K:K,MATCH('Lorri 401b'!N1137,'Retirement Calculator'!A:A,0),0),0)</f>
        <v>20171.771259384055</v>
      </c>
      <c r="K1137" s="444">
        <f t="shared" ca="1" si="103"/>
        <v>-110891.07240353635</v>
      </c>
      <c r="L1137" s="444">
        <f t="shared" ca="1" si="104"/>
        <v>-26724748.449252259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-26724748.449252259</v>
      </c>
      <c r="J1138" s="444">
        <f t="array" ref="J1138">IFERROR(INDEX('Retirement Calculator'!K:K,MATCH('Lorri 401b'!N1138,'Retirement Calculator'!A:A,0),0),0)</f>
        <v>20171.771259384055</v>
      </c>
      <c r="K1138" s="444">
        <f t="shared" ca="1" si="103"/>
        <v>-111437.16758546517</v>
      </c>
      <c r="L1138" s="444">
        <f t="shared" ca="1" si="104"/>
        <v>-26856357.388097107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-26856357.388097107</v>
      </c>
      <c r="J1139" s="444">
        <f t="array" ref="J1139">IFERROR(INDEX('Retirement Calculator'!K:K,MATCH('Lorri 401b'!N1139,'Retirement Calculator'!A:A,0),0),0)</f>
        <v>20171.771259384055</v>
      </c>
      <c r="K1139" s="444">
        <f t="shared" ca="1" si="103"/>
        <v>-111985.53816398539</v>
      </c>
      <c r="L1139" s="444">
        <f t="shared" ca="1" si="104"/>
        <v>-26988514.697520476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-26988514.697520476</v>
      </c>
      <c r="J1140" s="444">
        <f t="array" ref="J1140">IFERROR(INDEX('Retirement Calculator'!K:K,MATCH('Lorri 401b'!N1140,'Retirement Calculator'!A:A,0),0),0)</f>
        <v>20171.771259384055</v>
      </c>
      <c r="K1140" s="444">
        <f t="shared" ca="1" si="103"/>
        <v>-112536.19361991607</v>
      </c>
      <c r="L1140" s="444">
        <f t="shared" ca="1" si="104"/>
        <v>-27121222.662399773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-27121222.662399773</v>
      </c>
      <c r="J1141" s="444">
        <f t="array" ref="J1141">IFERROR(INDEX('Retirement Calculator'!K:K,MATCH('Lorri 401b'!N1141,'Retirement Calculator'!A:A,0),0),0)</f>
        <v>20171.771259384055</v>
      </c>
      <c r="K1141" s="444">
        <f t="shared" ca="1" si="103"/>
        <v>-113089.1434735798</v>
      </c>
      <c r="L1141" s="444">
        <f t="shared" ca="1" si="104"/>
        <v>-27254483.577132735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-27254483.577132735</v>
      </c>
      <c r="J1142" s="444">
        <f t="array" ref="J1142">IFERROR(INDEX('Retirement Calculator'!K:K,MATCH('Lorri 401b'!N1142,'Retirement Calculator'!A:A,0),0),0)</f>
        <v>20171.771259384055</v>
      </c>
      <c r="K1142" s="444">
        <f t="shared" ca="1" si="103"/>
        <v>-113644.39728496716</v>
      </c>
      <c r="L1142" s="444">
        <f t="shared" ca="1" si="104"/>
        <v>-27388299.745677084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-27388299.745677084</v>
      </c>
      <c r="J1143" s="444">
        <f t="array" ref="J1143">IFERROR(INDEX('Retirement Calculator'!K:K,MATCH('Lorri 401b'!N1143,'Retirement Calculator'!A:A,0),0),0)</f>
        <v>20171.771259384055</v>
      </c>
      <c r="K1143" s="444">
        <f t="shared" ca="1" si="103"/>
        <v>-114201.96465390194</v>
      </c>
      <c r="L1143" s="444">
        <f t="shared" ca="1" si="104"/>
        <v>-27522673.481590368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-27522673.481590368</v>
      </c>
      <c r="J1144" s="444">
        <f t="array" ref="J1144">IFERROR(INDEX('Retirement Calculator'!K:K,MATCH('Lorri 401b'!N1144,'Retirement Calculator'!A:A,0),0),0)</f>
        <v>20171.771259384055</v>
      </c>
      <c r="K1144" s="444">
        <f t="shared" ca="1" si="103"/>
        <v>-114761.85522020729</v>
      </c>
      <c r="L1144" s="444">
        <f t="shared" ca="1" si="104"/>
        <v>-27657607.108069956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-27657607.108069956</v>
      </c>
      <c r="J1145" s="444">
        <f t="array" ref="J1145">IFERROR(INDEX('Retirement Calculator'!K:K,MATCH('Lorri 401b'!N1145,'Retirement Calculator'!A:A,0),0),0)</f>
        <v>20171.771259384055</v>
      </c>
      <c r="K1145" s="444">
        <f t="shared" ca="1" si="103"/>
        <v>-115324.07866387225</v>
      </c>
      <c r="L1145" s="444">
        <f t="shared" ca="1" si="104"/>
        <v>-27793102.957993209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-27793102.957993209</v>
      </c>
      <c r="J1146" s="444">
        <f t="array" ref="J1146">IFERROR(INDEX('Retirement Calculator'!K:K,MATCH('Lorri 401b'!N1146,'Retirement Calculator'!A:A,0),0),0)</f>
        <v>20171.771259384055</v>
      </c>
      <c r="K1146" s="444">
        <f t="shared" ca="1" si="103"/>
        <v>-115888.64470521914</v>
      </c>
      <c r="L1146" s="444">
        <f t="shared" ca="1" si="104"/>
        <v>-27929163.373957809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-27929163.373957809</v>
      </c>
      <c r="J1147" s="444">
        <f t="array" ref="J1147">IFERROR(INDEX('Retirement Calculator'!K:K,MATCH('Lorri 401b'!N1147,'Retirement Calculator'!A:A,0),0),0)</f>
        <v>20171.771259384055</v>
      </c>
      <c r="K1147" s="444">
        <f t="shared" ca="1" si="103"/>
        <v>-116455.56310507162</v>
      </c>
      <c r="L1147" s="444">
        <f t="shared" ca="1" si="104"/>
        <v>-28065790.708322264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-28065790.708322264</v>
      </c>
      <c r="J1148" s="444">
        <f t="array" ref="J1148">IFERROR(INDEX('Retirement Calculator'!K:K,MATCH('Lorri 401b'!N1148,'Retirement Calculator'!A:A,0),0),0)</f>
        <v>20171.771259384055</v>
      </c>
      <c r="K1148" s="444">
        <f t="shared" ca="1" si="103"/>
        <v>-117024.84366492352</v>
      </c>
      <c r="L1148" s="444">
        <f t="shared" ca="1" si="104"/>
        <v>-28202987.323246568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-28202987.323246568</v>
      </c>
      <c r="J1149" s="444">
        <f t="array" ref="J1149">IFERROR(INDEX('Retirement Calculator'!K:K,MATCH('Lorri 401b'!N1149,'Retirement Calculator'!A:A,0),0),0)</f>
        <v>20171.771259384055</v>
      </c>
      <c r="K1149" s="444">
        <f t="shared" ca="1" si="103"/>
        <v>-117596.49622710813</v>
      </c>
      <c r="L1149" s="444">
        <f t="shared" ca="1" si="104"/>
        <v>-28340755.590733059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-28340755.590733059</v>
      </c>
      <c r="J1150" s="444">
        <f t="array" ref="J1150">IFERROR(INDEX('Retirement Calculator'!K:K,MATCH('Lorri 401b'!N1150,'Retirement Calculator'!A:A,0),0),0)</f>
        <v>20171.771259384055</v>
      </c>
      <c r="K1150" s="444">
        <f t="shared" ca="1" si="103"/>
        <v>-118170.53067496848</v>
      </c>
      <c r="L1150" s="444">
        <f t="shared" ca="1" si="104"/>
        <v>-28479097.892667409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-28479097.892667409</v>
      </c>
      <c r="J1151" s="444">
        <f t="array" ref="J1151">IFERROR(INDEX('Retirement Calculator'!K:K,MATCH('Lorri 401b'!N1151,'Retirement Calculator'!A:A,0),0),0)</f>
        <v>20171.771259384055</v>
      </c>
      <c r="K1151" s="444">
        <f t="shared" ca="1" si="103"/>
        <v>-118746.9569330283</v>
      </c>
      <c r="L1151" s="444">
        <f t="shared" ca="1" si="104"/>
        <v>-28618016.62085982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-28618016.62085982</v>
      </c>
      <c r="J1152" s="444">
        <f t="array" ref="J1152">IFERROR(INDEX('Retirement Calculator'!K:K,MATCH('Lorri 401b'!N1152,'Retirement Calculator'!A:A,0),0),0)</f>
        <v>20171.771259384055</v>
      </c>
      <c r="K1152" s="444">
        <f t="shared" ca="1" si="103"/>
        <v>-119325.78496716334</v>
      </c>
      <c r="L1152" s="444">
        <f t="shared" ca="1" si="104"/>
        <v>-28757514.177086364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-28757514.177086364</v>
      </c>
      <c r="J1153" s="444">
        <f t="array" ref="J1153">IFERROR(INDEX('Retirement Calculator'!K:K,MATCH('Lorri 401b'!N1153,'Retirement Calculator'!A:A,0),0),0)</f>
        <v>20171.771259384055</v>
      </c>
      <c r="K1153" s="444">
        <f t="shared" ca="1" si="103"/>
        <v>-119907.02478477394</v>
      </c>
      <c r="L1153" s="444">
        <f t="shared" ca="1" si="104"/>
        <v>-28897592.97313052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-28897592.97313052</v>
      </c>
      <c r="J1154" s="444">
        <f t="array" ref="J1154">IFERROR(INDEX('Retirement Calculator'!K:K,MATCH('Lorri 401b'!N1154,'Retirement Calculator'!A:A,0),0),0)</f>
        <v>20171.771259384055</v>
      </c>
      <c r="K1154" s="444">
        <f t="shared" ca="1" si="103"/>
        <v>-120490.68643495791</v>
      </c>
      <c r="L1154" s="444">
        <f t="shared" ca="1" si="104"/>
        <v>-29038255.430824861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-29038255.430824861</v>
      </c>
      <c r="J1155" s="444">
        <f t="array" ref="J1155">IFERROR(INDEX('Retirement Calculator'!K:K,MATCH('Lorri 401b'!N1155,'Retirement Calculator'!A:A,0),0),0)</f>
        <v>20171.771259384055</v>
      </c>
      <c r="K1155" s="444">
        <f t="shared" ca="1" si="103"/>
        <v>-121076.78000868435</v>
      </c>
      <c r="L1155" s="444">
        <f t="shared" ca="1" si="104"/>
        <v>-29179503.982092928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-29179503.982092928</v>
      </c>
      <c r="J1156" s="444">
        <f t="array" ref="J1156">IFERROR(INDEX('Retirement Calculator'!K:K,MATCH('Lorri 401b'!N1156,'Retirement Calculator'!A:A,0),0),0)</f>
        <v>20171.771259384055</v>
      </c>
      <c r="K1156" s="444">
        <f t="shared" ca="1" si="103"/>
        <v>-121665.31563896795</v>
      </c>
      <c r="L1156" s="444">
        <f t="shared" ca="1" si="104"/>
        <v>-29321341.068991277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-29321341.068991277</v>
      </c>
      <c r="J1157" s="444">
        <f t="array" ref="J1157">IFERROR(INDEX('Retirement Calculator'!K:K,MATCH('Lorri 401b'!N1157,'Retirement Calculator'!A:A,0),0),0)</f>
        <v>20171.771259384055</v>
      </c>
      <c r="K1157" s="444">
        <f t="shared" ca="1" si="103"/>
        <v>-122256.30350104443</v>
      </c>
      <c r="L1157" s="444">
        <f t="shared" ca="1" si="104"/>
        <v>-29463769.143751703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-29463769.143751703</v>
      </c>
      <c r="J1158" s="444">
        <f t="array" ref="J1158">IFERROR(INDEX('Retirement Calculator'!K:K,MATCH('Lorri 401b'!N1158,'Retirement Calculator'!A:A,0),0),0)</f>
        <v>20171.771259384055</v>
      </c>
      <c r="K1158" s="444">
        <f t="shared" ca="1" si="103"/>
        <v>-122849.75381254619</v>
      </c>
      <c r="L1158" s="444">
        <f t="shared" ca="1" si="104"/>
        <v>-29606790.668823633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-29606790.668823633</v>
      </c>
      <c r="J1159" s="444">
        <f t="array" ref="J1159">IFERROR(INDEX('Retirement Calculator'!K:K,MATCH('Lorri 401b'!N1159,'Retirement Calculator'!A:A,0),0),0)</f>
        <v>20171.771259384055</v>
      </c>
      <c r="K1159" s="444">
        <f t="shared" ca="1" si="103"/>
        <v>-123445.67683367923</v>
      </c>
      <c r="L1159" s="444">
        <f t="shared" ca="1" si="104"/>
        <v>-29750408.116916694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-29750408.116916694</v>
      </c>
      <c r="J1160" s="444">
        <f t="array" ref="J1160">IFERROR(INDEX('Retirement Calculator'!K:K,MATCH('Lorri 401b'!N1160,'Retirement Calculator'!A:A,0),0),0)</f>
        <v>20171.771259384055</v>
      </c>
      <c r="K1160" s="444">
        <f t="shared" ca="1" si="103"/>
        <v>-124044.08286740031</v>
      </c>
      <c r="L1160" s="444">
        <f t="shared" ca="1" si="104"/>
        <v>-29894623.971043475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-29894623.971043475</v>
      </c>
      <c r="J1161" s="444">
        <f t="array" ref="J1161">IFERROR(INDEX('Retirement Calculator'!K:K,MATCH('Lorri 401b'!N1161,'Retirement Calculator'!A:A,0),0),0)</f>
        <v>20171.771259384055</v>
      </c>
      <c r="K1161" s="444">
        <f t="shared" ca="1" si="103"/>
        <v>-124644.98225959524</v>
      </c>
      <c r="L1161" s="444">
        <f t="shared" ca="1" si="104"/>
        <v>-30039440.724562451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-30039440.724562451</v>
      </c>
      <c r="J1162" s="444">
        <f t="array" ref="J1162">IFERROR(INDEX('Retirement Calculator'!K:K,MATCH('Lorri 401b'!N1162,'Retirement Calculator'!A:A,0),0),0)</f>
        <v>20171.771259384055</v>
      </c>
      <c r="K1162" s="444">
        <f t="shared" ca="1" si="103"/>
        <v>-125248.38539925765</v>
      </c>
      <c r="L1162" s="444">
        <f t="shared" ca="1" si="104"/>
        <v>-30184860.88122109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-30184860.88122109</v>
      </c>
      <c r="J1163" s="444">
        <f t="array" ref="J1163">IFERROR(INDEX('Retirement Calculator'!K:K,MATCH('Lorri 401b'!N1163,'Retirement Calculator'!A:A,0),0),0)</f>
        <v>20171.771259384055</v>
      </c>
      <c r="K1163" s="444">
        <f t="shared" ca="1" si="103"/>
        <v>-125854.30271866864</v>
      </c>
      <c r="L1163" s="444">
        <f t="shared" ca="1" si="104"/>
        <v>-30330886.955199141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-30330886.955199141</v>
      </c>
      <c r="J1164" s="444">
        <f t="array" ref="J1164">IFERROR(INDEX('Retirement Calculator'!K:K,MATCH('Lorri 401b'!N1164,'Retirement Calculator'!A:A,0),0),0)</f>
        <v>20171.771259384055</v>
      </c>
      <c r="K1164" s="444">
        <f t="shared" ca="1" si="103"/>
        <v>-126462.74469357719</v>
      </c>
      <c r="L1164" s="444">
        <f t="shared" ca="1" si="104"/>
        <v>-30477521.471152101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-30477521.471152101</v>
      </c>
      <c r="J1165" s="444">
        <f t="array" ref="J1165">IFERROR(INDEX('Retirement Calculator'!K:K,MATCH('Lorri 401b'!N1165,'Retirement Calculator'!A:A,0),0),0)</f>
        <v>20171.771259384055</v>
      </c>
      <c r="K1165" s="444">
        <f t="shared" ca="1" si="103"/>
        <v>-127073.72184338118</v>
      </c>
      <c r="L1165" s="444">
        <f t="shared" ca="1" si="104"/>
        <v>-30624766.964254864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-30624766.964254864</v>
      </c>
      <c r="J1166" s="444">
        <f t="array" ref="J1166">IFERROR(INDEX('Retirement Calculator'!K:K,MATCH('Lorri 401b'!N1166,'Retirement Calculator'!A:A,0),0),0)</f>
        <v>20171.771259384055</v>
      </c>
      <c r="K1166" s="444">
        <f t="shared" ca="1" si="103"/>
        <v>-127687.24473130936</v>
      </c>
      <c r="L1166" s="444">
        <f t="shared" ca="1" si="104"/>
        <v>-30772625.980245557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-30772625.980245557</v>
      </c>
      <c r="J1167" s="444">
        <f t="array" ref="J1167">IFERROR(INDEX('Retirement Calculator'!K:K,MATCH('Lorri 401b'!N1167,'Retirement Calculator'!A:A,0),0),0)</f>
        <v>20171.771259384055</v>
      </c>
      <c r="K1167" s="444">
        <f t="shared" ca="1" si="103"/>
        <v>-128303.32396460391</v>
      </c>
      <c r="L1167" s="444">
        <f t="shared" ca="1" si="104"/>
        <v>-30921101.075469542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-30921101.075469542</v>
      </c>
      <c r="J1168" s="444">
        <f t="array" ref="J1168">IFERROR(INDEX('Retirement Calculator'!K:K,MATCH('Lorri 401b'!N1168,'Retirement Calculator'!A:A,0),0),0)</f>
        <v>20171.771259384055</v>
      </c>
      <c r="K1168" s="444">
        <f t="shared" ca="1" si="103"/>
        <v>-128921.97019470384</v>
      </c>
      <c r="L1168" s="444">
        <f t="shared" ca="1" si="104"/>
        <v>-31070194.816923629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-31070194.816923629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-129459.14507051514</v>
      </c>
      <c r="L1169" s="444">
        <f t="shared" ca="1" si="104"/>
        <v>-31199653.961994145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-31199653.961994145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-129998.55817497561</v>
      </c>
      <c r="L1170" s="444">
        <f t="shared" ca="1" si="104"/>
        <v>-31329652.52016912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-31329652.52016912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-130540.21883403799</v>
      </c>
      <c r="L1171" s="444">
        <f t="shared" ca="1" si="104"/>
        <v>-31460192.739003159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-31460192.739003159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-131084.13641251315</v>
      </c>
      <c r="L1172" s="444">
        <f t="shared" ca="1" si="104"/>
        <v>-31591276.875415672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-31591276.875415672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-131630.32031423197</v>
      </c>
      <c r="L1173" s="444">
        <f t="shared" ca="1" si="104"/>
        <v>-31722907.195729904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-31722907.195729904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-132178.77998220795</v>
      </c>
      <c r="L1174" s="444">
        <f t="shared" ca="1" si="104"/>
        <v>-31855085.975712113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-31855085.975712113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-132729.52489880048</v>
      </c>
      <c r="L1175" s="444">
        <f t="shared" ca="1" si="104"/>
        <v>-31987815.500610914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-31987815.500610914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-133282.5645858788</v>
      </c>
      <c r="L1176" s="444">
        <f t="shared" ca="1" si="104"/>
        <v>-32121098.065196794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-32121098.065196794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-133837.90860498665</v>
      </c>
      <c r="L1177" s="444">
        <f t="shared" ca="1" si="104"/>
        <v>-32254935.97380178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-32254935.97380178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-134395.56655750741</v>
      </c>
      <c r="L1178" s="444">
        <f t="shared" ca="1" si="104"/>
        <v>-32389331.540359288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-32389331.540359288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-134955.54808483037</v>
      </c>
      <c r="L1179" s="444">
        <f t="shared" ca="1" si="104"/>
        <v>-32524287.088444117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-32524287.088444117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-135517.86286851714</v>
      </c>
      <c r="L1180" s="444">
        <f t="shared" ca="1" si="104"/>
        <v>-32659804.951312635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-32659804.951312635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-136082.52063046931</v>
      </c>
      <c r="L1181" s="444">
        <f t="shared" ca="1" si="104"/>
        <v>-32795887.471943103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-32795887.471943103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-136649.53113309626</v>
      </c>
      <c r="L1182" s="444">
        <f t="shared" ca="1" si="104"/>
        <v>-32932537.003076199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-32932537.003076199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-137218.90417948418</v>
      </c>
      <c r="L1183" s="444">
        <f t="shared" ca="1" si="104"/>
        <v>-33069755.907255683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-33069755.907255683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-137790.64961356536</v>
      </c>
      <c r="L1184" s="444">
        <f t="shared" ca="1" si="104"/>
        <v>-33207546.55686925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-33207546.55686925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-138364.77732028853</v>
      </c>
      <c r="L1185" s="444">
        <f t="shared" ca="1" si="104"/>
        <v>-33345911.334189538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-33345911.334189538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-138941.29722578975</v>
      </c>
      <c r="L1186" s="444">
        <f t="shared" ca="1" si="104"/>
        <v>-33484852.631415326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-33484852.631415326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-139520.21929756386</v>
      </c>
      <c r="L1187" s="444">
        <f t="shared" ca="1" si="104"/>
        <v>-33624372.850712888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-33624372.850712888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-140101.55354463702</v>
      </c>
      <c r="L1188" s="444">
        <f t="shared" ca="1" si="104"/>
        <v>-33764474.404257528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-33764474.404257528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-140685.31001773971</v>
      </c>
      <c r="L1189" s="444">
        <f t="shared" ca="1" si="104"/>
        <v>-33905159.714275271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-33905159.714275271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-141271.49880948028</v>
      </c>
      <c r="L1190" s="444">
        <f t="shared" ca="1" si="104"/>
        <v>-34046431.21308475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-34046431.21308475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-141860.1300545198</v>
      </c>
      <c r="L1191" s="444">
        <f t="shared" ca="1" si="104"/>
        <v>-34188291.343139268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-34188291.343139268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-142451.21392974694</v>
      </c>
      <c r="L1192" s="444">
        <f t="shared" ca="1" si="104"/>
        <v>-34330742.557069018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-34330742.557069018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-143044.76065445424</v>
      </c>
      <c r="L1193" s="444">
        <f t="shared" ca="1" si="104"/>
        <v>-34473787.317723475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-34473787.317723475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-143640.78049051447</v>
      </c>
      <c r="L1194" s="444">
        <f t="shared" ca="1" si="104"/>
        <v>-34617428.098213993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-34617428.098213993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-144239.2837425583</v>
      </c>
      <c r="L1195" s="444">
        <f t="shared" ca="1" si="104"/>
        <v>-34761667.381956555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-34761667.381956555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-144840.28075815231</v>
      </c>
      <c r="L1196" s="444">
        <f t="shared" ca="1" si="104"/>
        <v>-34906507.662714705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-34906507.662714705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-145443.78192797792</v>
      </c>
      <c r="L1197" s="444">
        <f t="shared" ca="1" si="104"/>
        <v>-35051951.444642685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-35051951.444642685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-146049.79768601118</v>
      </c>
      <c r="L1198" s="444">
        <f t="shared" ca="1" si="104"/>
        <v>-35198001.242328696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-35198001.242328696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-146658.33850970291</v>
      </c>
      <c r="L1199" s="444">
        <f t="shared" ca="1" si="104"/>
        <v>-35344659.580838397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-35344659.580838397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-147269.41492015999</v>
      </c>
      <c r="L1200" s="444">
        <f t="shared" ca="1" si="104"/>
        <v>-35491928.995758556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-35491928.995758556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-147883.03748232732</v>
      </c>
      <c r="L1201" s="444">
        <f t="shared" ca="1" si="104"/>
        <v>-35639812.033240885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-35639812.033240885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-148499.21680517035</v>
      </c>
      <c r="L1202" s="444">
        <f t="shared" ca="1" si="104"/>
        <v>-35788311.250046052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-35788311.250046052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-149117.96354185854</v>
      </c>
      <c r="L1203" s="444">
        <f t="shared" ca="1" si="104"/>
        <v>-35937429.21358791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-35937429.21358791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-149739.28838994962</v>
      </c>
      <c r="L1204" s="444">
        <f t="shared" ca="1" si="104"/>
        <v>-36087168.501977861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-36087168.501977861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-150363.20209157441</v>
      </c>
      <c r="L1205" s="444">
        <f t="shared" ca="1" si="104"/>
        <v>-36237531.704069436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-36237531.704069436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-150989.71543362265</v>
      </c>
      <c r="L1206" s="444">
        <f t="shared" ca="1" si="104"/>
        <v>-36388521.419503056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-36388521.419503056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-151618.8392479294</v>
      </c>
      <c r="L1207" s="444">
        <f t="shared" ca="1" si="104"/>
        <v>-36540140.258750983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-36540140.258750983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-152250.58441146242</v>
      </c>
      <c r="L1208" s="444">
        <f t="shared" ca="1" si="104"/>
        <v>-36692390.843162447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-36692390.843162447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-152884.96184651018</v>
      </c>
      <c r="L1209" s="444">
        <f t="shared" ca="1" si="104"/>
        <v>-36845275.805008955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-36845275.805008955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-153521.98252087063</v>
      </c>
      <c r="L1210" s="444">
        <f t="shared" ca="1" si="104"/>
        <v>-36998797.787529826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-36998797.787529826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-154161.65744804093</v>
      </c>
      <c r="L1211" s="444">
        <f t="shared" ca="1" si="104"/>
        <v>-37152959.444977865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-37152959.444977865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-154803.99768740777</v>
      </c>
      <c r="L1212" s="444">
        <f t="shared" ca="1" si="104"/>
        <v>-37307763.442665271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-37307763.442665271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-155449.01434443862</v>
      </c>
      <c r="L1213" s="444">
        <f t="shared" ca="1" si="104"/>
        <v>-37463212.45700971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-37463212.45700971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-156096.71857087378</v>
      </c>
      <c r="L1214" s="444">
        <f t="shared" ca="1" si="104"/>
        <v>-37619309.175580584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-37619309.175580584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-156747.1215649191</v>
      </c>
      <c r="L1215" s="444">
        <f t="shared" ca="1" si="104"/>
        <v>-37776056.297145501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-37776056.297145501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-157400.23457143959</v>
      </c>
      <c r="L1216" s="444">
        <f t="shared" ca="1" si="104"/>
        <v>-37933456.531716943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-37933456.531716943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-158056.06888215392</v>
      </c>
      <c r="L1217" s="444">
        <f t="shared" ca="1" si="104"/>
        <v>-38091512.600599095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-38091512.600599095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-158714.63583582957</v>
      </c>
      <c r="L1218" s="444">
        <f t="shared" ca="1" si="104"/>
        <v>-38250227.236434922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-38250227.236434922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-159375.94681847884</v>
      </c>
      <c r="L1219" s="444">
        <f t="shared" ca="1" si="104"/>
        <v>-38409603.1832534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-38409603.1832534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-160040.01326355583</v>
      </c>
      <c r="L1220" s="444">
        <f t="shared" ca="1" si="104"/>
        <v>-38569643.196516953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-38569643.196516953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-160706.84665215397</v>
      </c>
      <c r="L1221" s="444">
        <f t="shared" ca="1" si="104"/>
        <v>-38730350.043169111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-38730350.043169111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-161376.45851320462</v>
      </c>
      <c r="L1222" s="444">
        <f t="shared" ca="1" si="104"/>
        <v>-38891726.501682319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-38891726.501682319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-162048.86042367632</v>
      </c>
      <c r="L1223" s="444">
        <f t="shared" ca="1" si="104"/>
        <v>-39053775.362105995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-39053775.362105995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-162724.06400877499</v>
      </c>
      <c r="L1224" s="444">
        <f t="shared" ca="1" si="104"/>
        <v>-39216499.426114768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-39216499.426114768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-163402.08094214485</v>
      </c>
      <c r="L1225" s="444">
        <f t="shared" ca="1" si="104"/>
        <v>-39379901.507056914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-39379901.507056914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-164082.92294607047</v>
      </c>
      <c r="L1226" s="444">
        <f t="shared" ca="1" si="104"/>
        <v>-39543984.430002987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-39543984.430002987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-164766.6017916791</v>
      </c>
      <c r="L1227" s="444">
        <f t="shared" ca="1" si="104"/>
        <v>-39708751.031794667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-39708751.031794667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-165453.12929914444</v>
      </c>
      <c r="L1228" s="444">
        <f t="shared" ca="1" si="104"/>
        <v>-39874204.161093809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-39874204.161093809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-166142.51733789087</v>
      </c>
      <c r="L1229" s="444">
        <f t="shared" ca="1" si="104"/>
        <v>-40040346.678431697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-40040346.678431697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-166834.77782679873</v>
      </c>
      <c r="L1230" s="444">
        <f t="shared" ca="1" si="104"/>
        <v>-40207181.456258498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-40207181.456258498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-167529.92273441041</v>
      </c>
      <c r="L1231" s="444">
        <f t="shared" ca="1" si="104"/>
        <v>-40374711.378992908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-40374711.378992908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-168227.96407913711</v>
      </c>
      <c r="L1232" s="444">
        <f t="shared" ca="1" si="104"/>
        <v>-40542939.343072042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-40542939.343072042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-168928.91392946683</v>
      </c>
      <c r="L1233" s="444">
        <f t="shared" ca="1" si="104"/>
        <v>-40711868.257001512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-40711868.257001512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-169632.78440417297</v>
      </c>
      <c r="L1234" s="444">
        <f t="shared" ca="1" si="104"/>
        <v>-40881501.041405685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-40881501.041405685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-170339.58767252369</v>
      </c>
      <c r="L1235" s="444">
        <f t="shared" ca="1" si="104"/>
        <v>-41051840.629078209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-41051840.629078209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-171049.33595449253</v>
      </c>
      <c r="L1236" s="444">
        <f t="shared" ca="1" si="104"/>
        <v>-41222889.965032704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-41222889.965032704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-171762.04152096959</v>
      </c>
      <c r="L1237" s="444">
        <f t="shared" ca="1" si="104"/>
        <v>-41394652.006553672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-41394652.006553672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-172477.71669397363</v>
      </c>
      <c r="L1238" s="444">
        <f t="shared" ca="1" si="104"/>
        <v>-41567129.723247647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-41567129.723247647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-173196.3738468652</v>
      </c>
      <c r="L1239" s="444">
        <f t="shared" ca="1" si="104"/>
        <v>-41740326.097094513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-41740326.097094513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-173918.02540456047</v>
      </c>
      <c r="L1240" s="444">
        <f t="shared" ca="1" si="104"/>
        <v>-41914244.122499071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-41914244.122499071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-174642.68384374614</v>
      </c>
      <c r="L1241" s="444">
        <f t="shared" ca="1" si="104"/>
        <v>-42088886.806342818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-42088886.806342818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-175370.36169309507</v>
      </c>
      <c r="L1242" s="444">
        <f t="shared" ca="1" si="104"/>
        <v>-42264257.16803591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-42264257.16803591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-176101.07153348296</v>
      </c>
      <c r="L1243" s="444">
        <f t="shared" ca="1" si="104"/>
        <v>-42440358.239569396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-42440358.239569396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-176834.82599820581</v>
      </c>
      <c r="L1244" s="444">
        <f t="shared" ca="1" si="104"/>
        <v>-42617193.065567605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-42617193.065567605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-177571.63777319837</v>
      </c>
      <c r="L1245" s="444">
        <f t="shared" ca="1" si="104"/>
        <v>-42794764.703340806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-42794764.703340806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-178311.51959725335</v>
      </c>
      <c r="L1246" s="444">
        <f t="shared" ca="1" si="104"/>
        <v>-42973076.222938061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-42973076.222938061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-179054.48426224192</v>
      </c>
      <c r="L1247" s="444">
        <f t="shared" ca="1" si="104"/>
        <v>-43152130.707200304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-43152130.707200304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-179800.54461333458</v>
      </c>
      <c r="L1248" s="444">
        <f t="shared" ca="1" si="104"/>
        <v>-43331931.251813635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-43331931.251813635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-180549.71354922347</v>
      </c>
      <c r="L1249" s="444">
        <f t="shared" ca="1" si="104"/>
        <v>-43512480.965362862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-43512480.965362862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-181302.00402234527</v>
      </c>
      <c r="L1250" s="444">
        <f t="shared" ca="1" si="104"/>
        <v>-43693782.969385207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-43693782.969385207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-182057.42903910502</v>
      </c>
      <c r="L1251" s="444">
        <f t="shared" ca="1" si="104"/>
        <v>-43875840.398424312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-43875840.398424312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-182816.00166010129</v>
      </c>
      <c r="L1252" s="444">
        <f t="shared" ca="1" si="104"/>
        <v>-44058656.400084414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-44058656.400084414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-183577.73500035173</v>
      </c>
      <c r="L1253" s="444">
        <f t="shared" ca="1" si="104"/>
        <v>-44242234.135084763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-44242234.135084763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-184342.64222951984</v>
      </c>
      <c r="L1254" s="444">
        <f t="shared" ca="1" si="104"/>
        <v>-44426576.777314283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-44426576.777314283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-185110.73657214284</v>
      </c>
      <c r="L1255" s="444">
        <f t="shared" ca="1" si="104"/>
        <v>-44611687.513886429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-44611687.513886429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-185882.03130786013</v>
      </c>
      <c r="L1256" s="444">
        <f t="shared" ca="1" si="104"/>
        <v>-44797569.545194291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-44797569.545194291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-186656.53977164289</v>
      </c>
      <c r="L1257" s="444">
        <f t="shared" ca="1" si="104"/>
        <v>-44984226.084965937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-44984226.084965937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-187434.27535402472</v>
      </c>
      <c r="L1258" s="444">
        <f t="shared" ca="1" si="104"/>
        <v>-45171660.360319965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-45171660.360319965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-188215.25150133317</v>
      </c>
      <c r="L1259" s="444">
        <f t="shared" ca="1" si="104"/>
        <v>-45359875.611821301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-45359875.611821301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-188999.4817159221</v>
      </c>
      <c r="L1260" s="444">
        <f t="shared" ca="1" si="104"/>
        <v>-45548875.093537226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-45548875.093537226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-189786.9795564051</v>
      </c>
      <c r="L1261" s="444">
        <f t="shared" ca="1" si="104"/>
        <v>-45738662.07309363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-45738662.07309363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-190577.75863789013</v>
      </c>
      <c r="L1262" s="444">
        <f t="shared" ca="1" si="104"/>
        <v>-45929239.831731521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-45929239.831731521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-191371.83263221467</v>
      </c>
      <c r="L1263" s="444">
        <f t="shared" ca="1" si="104"/>
        <v>-46120611.664363734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-46120611.664363734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-192169.21526818222</v>
      </c>
      <c r="L1264" s="444">
        <f t="shared" ca="1" si="104"/>
        <v>-46312780.879631914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-46312780.879631914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-192969.92033179963</v>
      </c>
      <c r="L1265" s="444">
        <f t="shared" ca="1" si="104"/>
        <v>-46505750.799963713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-46505750.799963713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-193773.96166651548</v>
      </c>
      <c r="L1266" s="444">
        <f t="shared" ca="1" si="104"/>
        <v>-46699524.76163023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-46699524.76163023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-194581.3531734593</v>
      </c>
      <c r="L1267" s="444">
        <f t="shared" ca="1" si="104"/>
        <v>-46894106.114803687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-46894106.114803687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-195392.10881168203</v>
      </c>
      <c r="L1268" s="444">
        <f t="shared" ca="1" si="104"/>
        <v>-47089498.223615371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-47089498.223615371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-196206.24259839737</v>
      </c>
      <c r="L1269" s="444">
        <f t="shared" ca="1" si="104"/>
        <v>-47285704.46621377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-47285704.46621377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-197023.76860922403</v>
      </c>
      <c r="L1270" s="444">
        <f t="shared" ca="1" si="104"/>
        <v>-47482728.234822996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-47482728.234822996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-197844.70097842914</v>
      </c>
      <c r="L1271" s="444">
        <f t="shared" ca="1" si="104"/>
        <v>-47680572.935801424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-47680572.935801424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-198669.05389917261</v>
      </c>
      <c r="L1272" s="444">
        <f t="shared" ca="1" si="104"/>
        <v>-47879241.989700593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-47879241.989700593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-199496.84162375247</v>
      </c>
      <c r="L1273" s="444">
        <f t="shared" ca="1" si="104"/>
        <v>-48078738.831324346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-48078738.831324346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-200328.07846385145</v>
      </c>
      <c r="L1274" s="444">
        <f t="shared" ca="1" si="104"/>
        <v>-48279066.909788199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-48279066.909788199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-201162.77879078416</v>
      </c>
      <c r="L1275" s="444">
        <f t="shared" ca="1" si="104"/>
        <v>-48480229.688578986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-48480229.688578986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-202000.95703574579</v>
      </c>
      <c r="L1276" s="444">
        <f t="shared" ca="1" si="104"/>
        <v>-48682230.645614728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-48682230.645614728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-202842.62769006137</v>
      </c>
      <c r="L1277" s="444">
        <f t="shared" ca="1" si="104"/>
        <v>-48885073.27330479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-48885073.27330479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-203687.80530543663</v>
      </c>
      <c r="L1278" s="444">
        <f t="shared" ca="1" si="104"/>
        <v>-49088761.078610227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-49088761.078610227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-204536.50449420928</v>
      </c>
      <c r="L1279" s="444">
        <f t="shared" ca="1" si="104"/>
        <v>-49293297.583104439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-49293297.583104439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-205388.73992960184</v>
      </c>
      <c r="L1280" s="444">
        <f t="shared" ca="1" si="104"/>
        <v>-49498686.323034041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-49498686.323034041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-206244.52634597517</v>
      </c>
      <c r="L1281" s="444">
        <f t="shared" ca="1" si="104"/>
        <v>-49704930.849380016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-49704930.849380016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-207103.87853908341</v>
      </c>
      <c r="L1282" s="444">
        <f t="shared" ca="1" si="104"/>
        <v>-49912034.727919102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-49912034.727919102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-207966.81136632958</v>
      </c>
      <c r="L1283" s="444">
        <f t="shared" ref="L1283:L1537" ca="1" si="109">I1283-J1283+K1283</f>
        <v>-50120001.539285429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-50120001.539285429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-208833.3397470226</v>
      </c>
      <c r="L1284" s="444">
        <f t="shared" ca="1" si="109"/>
        <v>-50328834.879032448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-50328834.879032448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-209703.4786626352</v>
      </c>
      <c r="L1285" s="444">
        <f t="shared" ca="1" si="109"/>
        <v>-50538538.35769508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-50538538.35769508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-210577.24315706283</v>
      </c>
      <c r="L1286" s="444">
        <f t="shared" ca="1" si="109"/>
        <v>-50749115.600852147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-50749115.600852147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-211454.64833688395</v>
      </c>
      <c r="L1287" s="444">
        <f t="shared" ca="1" si="109"/>
        <v>-50960570.249189034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-50960570.249189034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-212335.70937162096</v>
      </c>
      <c r="L1288" s="444">
        <f t="shared" ca="1" si="109"/>
        <v>-51172905.958560653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-51172905.958560653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-213220.44149400271</v>
      </c>
      <c r="L1289" s="444">
        <f t="shared" ca="1" si="109"/>
        <v>-51386126.400054656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-51386126.400054656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-214108.86000022772</v>
      </c>
      <c r="L1290" s="444">
        <f t="shared" ca="1" si="109"/>
        <v>-51600235.260054886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-51600235.260054886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-215000.98025022869</v>
      </c>
      <c r="L1291" s="444">
        <f t="shared" ca="1" si="109"/>
        <v>-51815236.240305118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-51815236.240305118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-215896.81766793798</v>
      </c>
      <c r="L1292" s="444">
        <f t="shared" ca="1" si="109"/>
        <v>-52031133.057973057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-52031133.057973057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-216796.38774155441</v>
      </c>
      <c r="L1293" s="444">
        <f t="shared" ca="1" si="109"/>
        <v>-52247929.445714608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-52247929.445714608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-217699.70602381087</v>
      </c>
      <c r="L1294" s="444">
        <f t="shared" ca="1" si="109"/>
        <v>-52465629.15173842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-52465629.15173842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-218606.78813224341</v>
      </c>
      <c r="L1295" s="444">
        <f t="shared" ca="1" si="109"/>
        <v>-52684235.939870663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-52684235.939870663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-219517.64974946107</v>
      </c>
      <c r="L1296" s="444">
        <f t="shared" ca="1" si="109"/>
        <v>-52903753.589620121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-52903753.589620121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-220432.30662341716</v>
      </c>
      <c r="L1297" s="444">
        <f t="shared" ca="1" si="109"/>
        <v>-53124185.896243535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-53124185.896243535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-221350.77456768142</v>
      </c>
      <c r="L1298" s="444">
        <f t="shared" ca="1" si="109"/>
        <v>-53345536.670811214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-53345536.670811214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-222273.0694617134</v>
      </c>
      <c r="L1299" s="444">
        <f t="shared" ca="1" si="109"/>
        <v>-53567809.740272924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-53567809.740272924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-223199.20725113721</v>
      </c>
      <c r="L1300" s="444">
        <f t="shared" ca="1" si="109"/>
        <v>-53791008.947524063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-53791008.947524063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-224129.20394801692</v>
      </c>
      <c r="L1301" s="444">
        <f t="shared" ca="1" si="109"/>
        <v>-54015138.151472077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-54015138.151472077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-225063.07563113366</v>
      </c>
      <c r="L1302" s="444">
        <f t="shared" ca="1" si="109"/>
        <v>-54240201.227103211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-54240201.227103211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-226000.83844626337</v>
      </c>
      <c r="L1303" s="444">
        <f t="shared" ca="1" si="109"/>
        <v>-54466202.065549478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-54466202.065549478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-226942.50860645613</v>
      </c>
      <c r="L1304" s="444">
        <f t="shared" ca="1" si="109"/>
        <v>-54693144.574155934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-54693144.574155934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-227888.10239231642</v>
      </c>
      <c r="L1305" s="444">
        <f t="shared" ca="1" si="109"/>
        <v>-54921032.67654825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-54921032.67654825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-228837.63615228434</v>
      </c>
      <c r="L1306" s="444">
        <f t="shared" ca="1" si="109"/>
        <v>-55149870.312700532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-55149870.312700532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-229791.12630291888</v>
      </c>
      <c r="L1307" s="444">
        <f t="shared" ca="1" si="109"/>
        <v>-55379661.439003453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-55379661.439003453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-230748.58932918101</v>
      </c>
      <c r="L1308" s="444">
        <f t="shared" ca="1" si="109"/>
        <v>-55610410.028332636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-55610410.028332636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-231710.0417847193</v>
      </c>
      <c r="L1309" s="444">
        <f t="shared" ca="1" si="109"/>
        <v>-55842120.070117354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-55842120.070117354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-232675.50029215563</v>
      </c>
      <c r="L1310" s="444">
        <f t="shared" ca="1" si="109"/>
        <v>-56074795.570409507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-56074795.570409507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-233644.98154337291</v>
      </c>
      <c r="L1311" s="444">
        <f t="shared" ca="1" si="109"/>
        <v>-56308440.551952876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-56308440.551952876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-234618.50229980369</v>
      </c>
      <c r="L1312" s="444">
        <f t="shared" ca="1" si="109"/>
        <v>-56543059.054252677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-56543059.054252677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-235596.07939271946</v>
      </c>
      <c r="L1313" s="444">
        <f t="shared" ca="1" si="109"/>
        <v>-56778655.133645393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-56778655.133645393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-236577.7297235225</v>
      </c>
      <c r="L1314" s="444">
        <f t="shared" ca="1" si="109"/>
        <v>-57015232.863368914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-57015232.863368914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-237563.47026403714</v>
      </c>
      <c r="L1315" s="444">
        <f t="shared" ca="1" si="109"/>
        <v>-57252796.333632953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-57252796.333632953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-238553.31805680392</v>
      </c>
      <c r="L1316" s="444">
        <f t="shared" ca="1" si="109"/>
        <v>-57491349.65168976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-57491349.65168976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-239547.290215374</v>
      </c>
      <c r="L1317" s="444">
        <f t="shared" ca="1" si="109"/>
        <v>-57730896.941905133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-57730896.941905133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-240545.40392460473</v>
      </c>
      <c r="L1318" s="444">
        <f t="shared" ca="1" si="109"/>
        <v>-57971442.34582974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-57971442.34582974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-241547.67644095721</v>
      </c>
      <c r="L1319" s="444">
        <f t="shared" ca="1" si="109"/>
        <v>-58212990.022270694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-58212990.022270694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-242554.12509279457</v>
      </c>
      <c r="L1320" s="444">
        <f t="shared" ca="1" si="109"/>
        <v>-58455544.147363491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-58455544.147363491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-243564.76728068118</v>
      </c>
      <c r="L1321" s="444">
        <f t="shared" ca="1" si="109"/>
        <v>-58699108.914644174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-58699108.914644174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-244579.62047768405</v>
      </c>
      <c r="L1322" s="444">
        <f t="shared" ca="1" si="109"/>
        <v>-58943688.535121858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-58943688.535121858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-245598.70222967441</v>
      </c>
      <c r="L1323" s="444">
        <f t="shared" ca="1" si="109"/>
        <v>-59189287.237351529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-59189287.237351529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-246622.03015563136</v>
      </c>
      <c r="L1324" s="444">
        <f t="shared" ca="1" si="109"/>
        <v>-59435909.267507158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-59435909.267507158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-247649.62194794652</v>
      </c>
      <c r="L1325" s="444">
        <f t="shared" ca="1" si="109"/>
        <v>-59683558.889455102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-59683558.889455102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-248681.49537272961</v>
      </c>
      <c r="L1326" s="444">
        <f t="shared" ca="1" si="109"/>
        <v>-59932240.38482783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-59932240.38482783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-249717.66827011594</v>
      </c>
      <c r="L1327" s="444">
        <f t="shared" ca="1" si="109"/>
        <v>-60181958.053097948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-60181958.053097948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-250758.15855457479</v>
      </c>
      <c r="L1328" s="444">
        <f t="shared" ca="1" si="109"/>
        <v>-60432716.211652525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-60432716.211652525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-251802.98421521889</v>
      </c>
      <c r="L1329" s="444">
        <f t="shared" ca="1" si="109"/>
        <v>-60684519.195867747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-60684519.195867747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-252852.16331611562</v>
      </c>
      <c r="L1330" s="444">
        <f t="shared" ca="1" si="109"/>
        <v>-60937371.359183863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-60937371.359183863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-253905.71399659946</v>
      </c>
      <c r="L1331" s="444">
        <f t="shared" ca="1" si="109"/>
        <v>-61191277.073180459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-61191277.073180459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-254963.65447158524</v>
      </c>
      <c r="L1332" s="444">
        <f t="shared" ca="1" si="109"/>
        <v>-61446240.727652043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-61446240.727652043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-256026.00303188351</v>
      </c>
      <c r="L1333" s="444">
        <f t="shared" ca="1" si="109"/>
        <v>-61702266.73068393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-61702266.73068393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-257092.77804451637</v>
      </c>
      <c r="L1334" s="444">
        <f t="shared" ca="1" si="109"/>
        <v>-61959359.508728445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-61959359.508728445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-258163.99795303517</v>
      </c>
      <c r="L1335" s="444">
        <f t="shared" ca="1" si="109"/>
        <v>-62217523.50668148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-62217523.50668148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-259239.6812778395</v>
      </c>
      <c r="L1336" s="444">
        <f t="shared" ca="1" si="109"/>
        <v>-62476763.187959321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-62476763.187959321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-260319.84661649715</v>
      </c>
      <c r="L1337" s="444">
        <f t="shared" ca="1" si="109"/>
        <v>-62737083.03457582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-62737083.03457582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-261404.51264406595</v>
      </c>
      <c r="L1338" s="444">
        <f t="shared" ca="1" si="109"/>
        <v>-62998487.547219887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-62998487.547219887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-262493.69811341621</v>
      </c>
      <c r="L1339" s="444">
        <f t="shared" ca="1" si="109"/>
        <v>-63260981.245333306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-63260981.245333306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-263587.4218555555</v>
      </c>
      <c r="L1340" s="444">
        <f t="shared" ca="1" si="109"/>
        <v>-63524568.66718886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-63524568.66718886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-264685.7027799536</v>
      </c>
      <c r="L1341" s="444">
        <f t="shared" ca="1" si="109"/>
        <v>-63789254.369968817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-63789254.369968817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-265788.55987487006</v>
      </c>
      <c r="L1342" s="444">
        <f t="shared" ca="1" si="109"/>
        <v>-64055042.929843687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-64055042.929843687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-266896.01220768201</v>
      </c>
      <c r="L1343" s="444">
        <f t="shared" ca="1" si="109"/>
        <v>-64321938.942051366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-64321938.942051366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-268008.07892521401</v>
      </c>
      <c r="L1344" s="444">
        <f t="shared" ca="1" si="109"/>
        <v>-64589947.020976581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-64589947.020976581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-269124.77925406909</v>
      </c>
      <c r="L1345" s="444">
        <f t="shared" ca="1" si="109"/>
        <v>-64859071.800230652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-64859071.800230652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-270246.13250096107</v>
      </c>
      <c r="L1346" s="444">
        <f t="shared" ca="1" si="109"/>
        <v>-65129317.932731614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-65129317.932731614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-271372.15805304836</v>
      </c>
      <c r="L1347" s="444">
        <f t="shared" ca="1" si="109"/>
        <v>-65400690.090784661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-65400690.090784661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-272502.87537826941</v>
      </c>
      <c r="L1348" s="444">
        <f t="shared" ca="1" si="109"/>
        <v>-65673192.966162927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-65673192.966162927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-273638.30402567884</v>
      </c>
      <c r="L1349" s="444">
        <f t="shared" ca="1" si="109"/>
        <v>-65946831.270188607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-65946831.270188607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-274778.46362578584</v>
      </c>
      <c r="L1350" s="444">
        <f t="shared" ca="1" si="109"/>
        <v>-66221609.733814396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-66221609.733814396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-275923.3738908933</v>
      </c>
      <c r="L1351" s="444">
        <f t="shared" ca="1" si="109"/>
        <v>-66497533.107705288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-66497533.107705288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-277073.05461543868</v>
      </c>
      <c r="L1352" s="444">
        <f t="shared" ca="1" si="109"/>
        <v>-66774606.162320726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-66774606.162320726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-278227.52567633637</v>
      </c>
      <c r="L1353" s="444">
        <f t="shared" ca="1" si="109"/>
        <v>-67052833.687997065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-67052833.687997065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-279386.80703332106</v>
      </c>
      <c r="L1354" s="444">
        <f t="shared" ca="1" si="109"/>
        <v>-67332220.495030388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-67332220.495030388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-280550.91872929328</v>
      </c>
      <c r="L1355" s="444">
        <f t="shared" ca="1" si="109"/>
        <v>-67612771.413759679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-67612771.413759679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-281719.88089066534</v>
      </c>
      <c r="L1356" s="444">
        <f t="shared" ca="1" si="109"/>
        <v>-67894491.294650346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-67894491.294650346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-282893.71372770978</v>
      </c>
      <c r="L1357" s="444">
        <f t="shared" ca="1" si="109"/>
        <v>-68177385.008378059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-68177385.008378059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-284072.43753490859</v>
      </c>
      <c r="L1358" s="444">
        <f t="shared" ca="1" si="109"/>
        <v>-68461457.445912972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-68461457.445912972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-285256.07269130403</v>
      </c>
      <c r="L1359" s="444">
        <f t="shared" ca="1" si="109"/>
        <v>-68746713.518604279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-68746713.518604279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-286444.63966085116</v>
      </c>
      <c r="L1360" s="444">
        <f t="shared" ca="1" si="109"/>
        <v>-69033158.158265129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-69033158.158265129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-287638.15899277135</v>
      </c>
      <c r="L1361" s="444">
        <f t="shared" ca="1" si="109"/>
        <v>-69320796.317257896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-69320796.317257896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-288836.65132190788</v>
      </c>
      <c r="L1362" s="444">
        <f t="shared" ca="1" si="109"/>
        <v>-69609632.968579799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-69609632.968579799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-290040.13736908248</v>
      </c>
      <c r="L1363" s="444">
        <f t="shared" ca="1" si="109"/>
        <v>-69899673.10594888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-69899673.10594888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-291248.63794145366</v>
      </c>
      <c r="L1364" s="444">
        <f t="shared" ca="1" si="109"/>
        <v>-70190921.74389033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-70190921.74389033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-292462.17393287638</v>
      </c>
      <c r="L1365" s="444">
        <f t="shared" ca="1" si="109"/>
        <v>-70483383.91782321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-70483383.91782321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-293680.76632426336</v>
      </c>
      <c r="L1366" s="444">
        <f t="shared" ca="1" si="109"/>
        <v>-70777064.684147477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-70777064.684147477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-294904.43618394784</v>
      </c>
      <c r="L1367" s="444">
        <f t="shared" ca="1" si="109"/>
        <v>-71071969.120331421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-71071969.120331421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-296133.20466804761</v>
      </c>
      <c r="L1368" s="444">
        <f t="shared" ca="1" si="109"/>
        <v>-71368102.324999467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-71368102.324999467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-297367.09302083112</v>
      </c>
      <c r="L1369" s="444">
        <f t="shared" ca="1" si="109"/>
        <v>-71665469.418020293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-71665469.418020293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-298606.12257508456</v>
      </c>
      <c r="L1370" s="444">
        <f t="shared" ca="1" si="109"/>
        <v>-71964075.540595382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-71964075.540595382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-299850.31475248077</v>
      </c>
      <c r="L1371" s="444">
        <f t="shared" ca="1" si="109"/>
        <v>-72263925.855347857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-72263925.855347857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-301099.69106394937</v>
      </c>
      <c r="L1372" s="444">
        <f t="shared" ca="1" si="109"/>
        <v>-72565025.546411812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-72565025.546411812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-302354.27311004919</v>
      </c>
      <c r="L1373" s="444">
        <f t="shared" ca="1" si="109"/>
        <v>-72867379.819521859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-72867379.819521859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-303614.08258134109</v>
      </c>
      <c r="L1374" s="444">
        <f t="shared" ca="1" si="109"/>
        <v>-73170993.902103201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-73170993.902103201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-304879.14125876332</v>
      </c>
      <c r="L1375" s="444">
        <f t="shared" ca="1" si="109"/>
        <v>-73475873.043361962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-73475873.043361962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-306149.47101400816</v>
      </c>
      <c r="L1376" s="444">
        <f t="shared" ca="1" si="109"/>
        <v>-73782022.51437597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-73782022.51437597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-307425.09380989987</v>
      </c>
      <c r="L1377" s="444">
        <f t="shared" ca="1" si="109"/>
        <v>-74089447.608185872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-74089447.608185872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-308706.03170077445</v>
      </c>
      <c r="L1378" s="444">
        <f t="shared" ca="1" si="109"/>
        <v>-74398153.639886647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-74398153.639886647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-309992.30683286104</v>
      </c>
      <c r="L1379" s="444">
        <f t="shared" ca="1" si="109"/>
        <v>-74708145.946719512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-74708145.946719512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-311283.94144466461</v>
      </c>
      <c r="L1380" s="444">
        <f t="shared" ca="1" si="109"/>
        <v>-75019429.888164178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-75019429.888164178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-312580.95786735072</v>
      </c>
      <c r="L1381" s="444">
        <f t="shared" ca="1" si="109"/>
        <v>-75332010.846031532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-75332010.846031532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-313883.37852513138</v>
      </c>
      <c r="L1382" s="444">
        <f t="shared" ca="1" si="109"/>
        <v>-75645894.22455667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-75645894.22455667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-315191.22593565279</v>
      </c>
      <c r="L1383" s="444">
        <f t="shared" ca="1" si="109"/>
        <v>-75961085.450492322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-75961085.450492322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-316504.52271038468</v>
      </c>
      <c r="L1384" s="444">
        <f t="shared" ca="1" si="109"/>
        <v>-76277589.973202705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-76277589.973202705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-317823.2915550113</v>
      </c>
      <c r="L1385" s="444">
        <f t="shared" ca="1" si="109"/>
        <v>-76595413.264757723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-76595413.264757723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-319147.55526982382</v>
      </c>
      <c r="L1386" s="444">
        <f t="shared" ca="1" si="109"/>
        <v>-76914560.820027545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-76914560.820027545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-320477.33675011474</v>
      </c>
      <c r="L1387" s="444">
        <f t="shared" ca="1" si="109"/>
        <v>-77235038.156777665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-77235038.156777665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-321812.65898657357</v>
      </c>
      <c r="L1388" s="444">
        <f t="shared" ca="1" si="109"/>
        <v>-77556850.815764233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-77556850.815764233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-323153.5450656843</v>
      </c>
      <c r="L1389" s="444">
        <f t="shared" ca="1" si="109"/>
        <v>-77880004.36082992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-77880004.36082992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-324500.01817012468</v>
      </c>
      <c r="L1390" s="444">
        <f t="shared" ca="1" si="109"/>
        <v>-78204504.379000038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-78204504.379000038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-325852.10157916683</v>
      </c>
      <c r="L1391" s="444">
        <f t="shared" ca="1" si="109"/>
        <v>-78530356.480579197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-78530356.480579197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-327209.81866907998</v>
      </c>
      <c r="L1392" s="444">
        <f t="shared" ca="1" si="109"/>
        <v>-78857566.299248278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-78857566.299248278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-328573.19291353447</v>
      </c>
      <c r="L1393" s="444">
        <f t="shared" ca="1" si="109"/>
        <v>-79186139.49216181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-79186139.49216181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-329942.24788400752</v>
      </c>
      <c r="L1394" s="444">
        <f t="shared" ca="1" si="109"/>
        <v>-79516081.740045816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-79516081.740045816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-331317.00725019089</v>
      </c>
      <c r="L1395" s="444">
        <f t="shared" ca="1" si="109"/>
        <v>-79847398.747296005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-79847398.747296005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-332697.49478040001</v>
      </c>
      <c r="L1396" s="444">
        <f t="shared" ca="1" si="109"/>
        <v>-80180096.242076412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-80180096.242076412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-334083.73434198502</v>
      </c>
      <c r="L1397" s="444">
        <f t="shared" ca="1" si="109"/>
        <v>-80514179.976418391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-80514179.976418391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-335475.74990174331</v>
      </c>
      <c r="L1398" s="444">
        <f t="shared" ca="1" si="109"/>
        <v>-80849655.726320133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-80849655.726320133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-336873.56552633387</v>
      </c>
      <c r="L1399" s="444">
        <f t="shared" ca="1" si="109"/>
        <v>-81186529.291846469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-81186529.291846469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-338277.20538269362</v>
      </c>
      <c r="L1400" s="444">
        <f t="shared" ca="1" si="109"/>
        <v>-81524806.497229159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-81524806.497229159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-339686.69373845484</v>
      </c>
      <c r="L1401" s="444">
        <f t="shared" ca="1" si="109"/>
        <v>-81864493.190967619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-81864493.190967619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-341102.05496236507</v>
      </c>
      <c r="L1402" s="444">
        <f t="shared" ca="1" si="109"/>
        <v>-82205595.245929986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-82205595.245929986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-342523.31352470827</v>
      </c>
      <c r="L1403" s="444">
        <f t="shared" ca="1" si="109"/>
        <v>-82548118.559454694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-82548118.559454694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-343950.49399772787</v>
      </c>
      <c r="L1404" s="444">
        <f t="shared" ca="1" si="109"/>
        <v>-82892069.053452417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-82892069.053452417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-345383.62105605175</v>
      </c>
      <c r="L1405" s="444">
        <f t="shared" ca="1" si="109"/>
        <v>-83237452.674508467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-83237452.674508467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-346822.71947711863</v>
      </c>
      <c r="L1406" s="444">
        <f t="shared" ca="1" si="109"/>
        <v>-83584275.393985584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-83584275.393985584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-348267.81414160662</v>
      </c>
      <c r="L1407" s="444">
        <f t="shared" ca="1" si="109"/>
        <v>-83932543.208127186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-83932543.208127186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-349718.93003386329</v>
      </c>
      <c r="L1408" s="444">
        <f t="shared" ca="1" si="109"/>
        <v>-84282262.138161048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-84282262.138161048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-351176.09224233771</v>
      </c>
      <c r="L1409" s="444">
        <f t="shared" ca="1" si="109"/>
        <v>-84633438.230403379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-84633438.230403379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-352639.32596001407</v>
      </c>
      <c r="L1410" s="444">
        <f t="shared" ca="1" si="109"/>
        <v>-84986077.556363389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-84986077.556363389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-354108.65648484742</v>
      </c>
      <c r="L1411" s="444">
        <f t="shared" ca="1" si="109"/>
        <v>-85340186.212848231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-85340186.212848231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-355584.10922020097</v>
      </c>
      <c r="L1412" s="444">
        <f t="shared" ca="1" si="109"/>
        <v>-85695770.322068438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-85695770.322068438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-357065.70967528515</v>
      </c>
      <c r="L1413" s="444">
        <f t="shared" ca="1" si="109"/>
        <v>-86052836.03174372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-86052836.03174372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-358553.48346559884</v>
      </c>
      <c r="L1414" s="444">
        <f t="shared" ca="1" si="109"/>
        <v>-86411389.515209317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-86411389.515209317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-360047.45631337212</v>
      </c>
      <c r="L1415" s="444">
        <f t="shared" ca="1" si="109"/>
        <v>-86771436.971522689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-86771436.971522689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-361547.65404801117</v>
      </c>
      <c r="L1416" s="444">
        <f t="shared" ca="1" si="109"/>
        <v>-87132984.6255707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-87132984.6255707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-363054.10260654456</v>
      </c>
      <c r="L1417" s="444">
        <f t="shared" ca="1" si="109"/>
        <v>-87496038.728177249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-87496038.728177249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-364566.82803407189</v>
      </c>
      <c r="L1418" s="444">
        <f t="shared" ca="1" si="109"/>
        <v>-87860605.556211323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-87860605.556211323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-366085.85648421384</v>
      </c>
      <c r="L1419" s="444">
        <f t="shared" ca="1" si="109"/>
        <v>-88226691.412695542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-88226691.412695542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-367611.21421956475</v>
      </c>
      <c r="L1420" s="444">
        <f t="shared" ca="1" si="109"/>
        <v>-88594302.626915112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-88594302.626915112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-369142.9276121463</v>
      </c>
      <c r="L1421" s="444">
        <f t="shared" ca="1" si="109"/>
        <v>-88963445.554527253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-88963445.554527253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-370681.02314386354</v>
      </c>
      <c r="L1422" s="444">
        <f t="shared" ca="1" si="109"/>
        <v>-89334126.577671111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-89334126.577671111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-372225.52740696294</v>
      </c>
      <c r="L1423" s="444">
        <f t="shared" ca="1" si="109"/>
        <v>-89706352.105078071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-89706352.105078071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-373776.46710449195</v>
      </c>
      <c r="L1424" s="444">
        <f t="shared" ca="1" si="109"/>
        <v>-90080128.572182566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-90080128.572182566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-375333.8690507607</v>
      </c>
      <c r="L1425" s="444">
        <f t="shared" ca="1" si="109"/>
        <v>-90455462.441233322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-90455462.441233322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-376897.76017180551</v>
      </c>
      <c r="L1426" s="444">
        <f t="shared" ca="1" si="109"/>
        <v>-90832360.201405123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-90832360.201405123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-378468.16750585468</v>
      </c>
      <c r="L1427" s="444">
        <f t="shared" ca="1" si="109"/>
        <v>-91210828.368910983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-91210828.368910983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-380045.11820379575</v>
      </c>
      <c r="L1428" s="444">
        <f t="shared" ca="1" si="109"/>
        <v>-91590873.487114772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-91590873.487114772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-381628.63952964486</v>
      </c>
      <c r="L1429" s="444">
        <f t="shared" ca="1" si="109"/>
        <v>-91972502.126644418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-91972502.126644418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-383218.7588610184</v>
      </c>
      <c r="L1430" s="444">
        <f t="shared" ca="1" si="109"/>
        <v>-92355720.885505438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-92355720.885505438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-384815.50368960598</v>
      </c>
      <c r="L1431" s="444">
        <f t="shared" ca="1" si="109"/>
        <v>-92740536.38919504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-92740536.38919504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-386418.90162164601</v>
      </c>
      <c r="L1432" s="444">
        <f t="shared" ca="1" si="109"/>
        <v>-93126955.29081668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-93126955.29081668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-388028.9803784028</v>
      </c>
      <c r="L1433" s="444">
        <f t="shared" ca="1" si="109"/>
        <v>-93514984.271195084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-93514984.271195084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-389645.76779664616</v>
      </c>
      <c r="L1434" s="444">
        <f t="shared" ca="1" si="109"/>
        <v>-93904630.038991734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-93904630.038991734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-391269.29182913224</v>
      </c>
      <c r="L1435" s="444">
        <f t="shared" ca="1" si="109"/>
        <v>-94295899.330820873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-94295899.330820873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-392899.580545087</v>
      </c>
      <c r="L1436" s="444">
        <f t="shared" ca="1" si="109"/>
        <v>-94688798.911365956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-94688798.911365956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-394536.66213069146</v>
      </c>
      <c r="L1437" s="444">
        <f t="shared" ca="1" si="109"/>
        <v>-95083335.573496655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-95083335.573496655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-396180.56488956942</v>
      </c>
      <c r="L1438" s="444">
        <f t="shared" ca="1" si="109"/>
        <v>-95479516.13838622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-95479516.13838622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-397831.31724327593</v>
      </c>
      <c r="L1439" s="444">
        <f t="shared" ca="1" si="109"/>
        <v>-95877347.455629498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-95877347.455629498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-399488.94773178955</v>
      </c>
      <c r="L1440" s="444">
        <f t="shared" ca="1" si="109"/>
        <v>-96276836.403361291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-96276836.403361291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-401153.48501400539</v>
      </c>
      <c r="L1441" s="444">
        <f t="shared" ca="1" si="109"/>
        <v>-96677989.888375297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-96677989.888375297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-402824.95786823041</v>
      </c>
      <c r="L1442" s="444">
        <f t="shared" ca="1" si="109"/>
        <v>-97080814.846243531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-97080814.846243531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-404503.39519268135</v>
      </c>
      <c r="L1443" s="444">
        <f t="shared" ca="1" si="109"/>
        <v>-97485318.241436213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-97485318.241436213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-406188.82600598421</v>
      </c>
      <c r="L1444" s="444">
        <f t="shared" ca="1" si="109"/>
        <v>-97891507.067442194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-97891507.067442194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-407881.2794476758</v>
      </c>
      <c r="L1445" s="444">
        <f t="shared" ca="1" si="109"/>
        <v>-98299388.346889868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-98299388.346889868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-409580.78477870778</v>
      </c>
      <c r="L1446" s="444">
        <f t="shared" ca="1" si="109"/>
        <v>-98708969.131668583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-98708969.131668583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-411287.37138195243</v>
      </c>
      <c r="L1447" s="444">
        <f t="shared" ca="1" si="109"/>
        <v>-99120256.503050536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-99120256.503050536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-413001.06876271055</v>
      </c>
      <c r="L1448" s="444">
        <f t="shared" ca="1" si="109"/>
        <v>-99533257.571813241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-99533257.571813241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-414721.90654922184</v>
      </c>
      <c r="L1449" s="444">
        <f t="shared" ca="1" si="109"/>
        <v>-99947979.478362456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-99947979.478362456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-416449.91449317691</v>
      </c>
      <c r="L1450" s="444">
        <f t="shared" ca="1" si="109"/>
        <v>-100364429.39285563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-100364429.39285563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-418185.12247023178</v>
      </c>
      <c r="L1451" s="444">
        <f t="shared" ca="1" si="109"/>
        <v>-100782614.51532586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-100782614.51532586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-419927.56048052444</v>
      </c>
      <c r="L1452" s="444">
        <f t="shared" ca="1" si="109"/>
        <v>-101202542.07580638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-101202542.07580638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-421677.25864919322</v>
      </c>
      <c r="L1453" s="444">
        <f t="shared" ca="1" si="109"/>
        <v>-101624219.33445558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-101624219.33445558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-423434.24722689827</v>
      </c>
      <c r="L1454" s="444">
        <f t="shared" ca="1" si="109"/>
        <v>-102047653.58168247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-102047653.58168247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-425198.55659034365</v>
      </c>
      <c r="L1455" s="444">
        <f t="shared" ca="1" si="109"/>
        <v>-102472852.13827282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-102472852.13827282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-426970.21724280342</v>
      </c>
      <c r="L1456" s="444">
        <f t="shared" ca="1" si="109"/>
        <v>-102899822.35551563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-102899822.35551563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-428749.25981464842</v>
      </c>
      <c r="L1457" s="444">
        <f t="shared" ca="1" si="109"/>
        <v>-103328571.61533028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-103328571.61533028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-430535.71506387618</v>
      </c>
      <c r="L1458" s="444">
        <f t="shared" ca="1" si="109"/>
        <v>-103759107.33039415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-103759107.33039415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-432329.61387664225</v>
      </c>
      <c r="L1459" s="444">
        <f t="shared" ca="1" si="109"/>
        <v>-104191436.94427079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-104191436.94427079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-434130.98726779496</v>
      </c>
      <c r="L1460" s="444">
        <f t="shared" ca="1" si="109"/>
        <v>-104625567.93153858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-104625567.93153858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-435939.86638141074</v>
      </c>
      <c r="L1461" s="444">
        <f t="shared" ca="1" si="109"/>
        <v>-105061507.79791999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-105061507.79791999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-437756.28249133326</v>
      </c>
      <c r="L1462" s="444">
        <f t="shared" ca="1" si="109"/>
        <v>-105499264.08041131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-105499264.08041131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-439580.26700171386</v>
      </c>
      <c r="L1463" s="444">
        <f t="shared" ca="1" si="109"/>
        <v>-105938844.34741303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-105938844.34741303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-441411.85144755425</v>
      </c>
      <c r="L1464" s="444">
        <f t="shared" ca="1" si="109"/>
        <v>-106380256.19886059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-106380256.19886059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-443251.06749525247</v>
      </c>
      <c r="L1465" s="444">
        <f t="shared" ca="1" si="109"/>
        <v>-106823507.26635584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-106823507.26635584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-445097.94694314932</v>
      </c>
      <c r="L1466" s="444">
        <f t="shared" ca="1" si="109"/>
        <v>-107268605.21329899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-107268605.21329899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-446952.52172207914</v>
      </c>
      <c r="L1467" s="444">
        <f t="shared" ca="1" si="109"/>
        <v>-107715557.73502107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-107715557.73502107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-448814.82389592117</v>
      </c>
      <c r="L1468" s="444">
        <f t="shared" ca="1" si="109"/>
        <v>-108164372.55891699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-108164372.55891699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-450684.88566215418</v>
      </c>
      <c r="L1469" s="444">
        <f t="shared" ca="1" si="109"/>
        <v>-108615057.44457914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-108615057.44457914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-452562.73935241316</v>
      </c>
      <c r="L1470" s="444">
        <f t="shared" ca="1" si="109"/>
        <v>-109067620.18393156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-109067620.18393156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-454448.41743304819</v>
      </c>
      <c r="L1471" s="444">
        <f t="shared" ca="1" si="109"/>
        <v>-109522068.60136461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-109522068.60136461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-456341.9525056858</v>
      </c>
      <c r="L1472" s="444">
        <f t="shared" ca="1" si="109"/>
        <v>-109978410.55387031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-109978410.55387031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-458243.37730779295</v>
      </c>
      <c r="L1473" s="444">
        <f t="shared" ca="1" si="109"/>
        <v>-110436653.93117809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-110436653.93117809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-460152.72471324209</v>
      </c>
      <c r="L1474" s="444">
        <f t="shared" ca="1" si="109"/>
        <v>-110896806.65589133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-110896806.65589133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-462070.02773288055</v>
      </c>
      <c r="L1475" s="444">
        <f t="shared" ca="1" si="109"/>
        <v>-111358876.68362421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-111358876.68362421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-463995.3195151008</v>
      </c>
      <c r="L1476" s="444">
        <f t="shared" ca="1" si="109"/>
        <v>-111822872.0031393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-111822872.0031393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-465928.63334641373</v>
      </c>
      <c r="L1477" s="444">
        <f t="shared" ca="1" si="109"/>
        <v>-112288800.63648571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-112288800.63648571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-467870.0026520238</v>
      </c>
      <c r="L1478" s="444">
        <f t="shared" ca="1" si="109"/>
        <v>-112756670.63913773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-112756670.63913773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-469819.46099640726</v>
      </c>
      <c r="L1479" s="444">
        <f t="shared" ca="1" si="109"/>
        <v>-113226490.10013413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-113226490.10013413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-471777.04208389221</v>
      </c>
      <c r="L1480" s="444">
        <f t="shared" ca="1" si="109"/>
        <v>-113698267.14221802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-113698267.14221802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-473742.77975924173</v>
      </c>
      <c r="L1481" s="444">
        <f t="shared" ca="1" si="109"/>
        <v>-114172009.92197727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-114172009.92197727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-475716.70800823852</v>
      </c>
      <c r="L1482" s="444">
        <f t="shared" ca="1" si="109"/>
        <v>-114647726.62998551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-114647726.62998551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-477698.86095827288</v>
      </c>
      <c r="L1483" s="444">
        <f t="shared" ca="1" si="109"/>
        <v>-115125425.49094379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-115125425.49094379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-479689.27287893253</v>
      </c>
      <c r="L1484" s="444">
        <f t="shared" ca="1" si="109"/>
        <v>-115605114.76382272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-115605114.76382272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-481687.97818259464</v>
      </c>
      <c r="L1485" s="444">
        <f t="shared" ca="1" si="109"/>
        <v>-116086802.74200532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-116086802.74200532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-483695.01142502215</v>
      </c>
      <c r="L1486" s="444">
        <f t="shared" ca="1" si="109"/>
        <v>-116570497.75343034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-116570497.75343034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-485710.40730595973</v>
      </c>
      <c r="L1487" s="444">
        <f t="shared" ca="1" si="109"/>
        <v>-117056208.16073629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-117056208.16073629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-487734.20066973456</v>
      </c>
      <c r="L1488" s="444">
        <f t="shared" ca="1" si="109"/>
        <v>-117543942.36140603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-117543942.36140603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-489766.42650585843</v>
      </c>
      <c r="L1489" s="444">
        <f t="shared" ca="1" si="109"/>
        <v>-118033708.78791189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-118033708.78791189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-491807.11994963285</v>
      </c>
      <c r="L1490" s="444">
        <f t="shared" ca="1" si="109"/>
        <v>-118525515.90786153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-118525515.90786153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-493856.31628275639</v>
      </c>
      <c r="L1491" s="444">
        <f t="shared" ca="1" si="109"/>
        <v>-119019372.22414428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-119019372.22414428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-495914.05093393446</v>
      </c>
      <c r="L1492" s="444">
        <f t="shared" ca="1" si="109"/>
        <v>-119515286.27507821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-119515286.27507821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-497980.35947949253</v>
      </c>
      <c r="L1493" s="444">
        <f t="shared" ca="1" si="109"/>
        <v>-120013266.63455769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-120013266.63455769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-500055.2776439903</v>
      </c>
      <c r="L1494" s="444">
        <f t="shared" ca="1" si="109"/>
        <v>-120513321.91220169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-120513321.91220169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-502138.84130084037</v>
      </c>
      <c r="L1495" s="444">
        <f t="shared" ca="1" si="109"/>
        <v>-121015460.75350253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-121015460.75350253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-504231.0864729273</v>
      </c>
      <c r="L1496" s="444">
        <f t="shared" ca="1" si="109"/>
        <v>-121519691.83997546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-121519691.83997546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-506332.04933323106</v>
      </c>
      <c r="L1497" s="444">
        <f t="shared" ca="1" si="109"/>
        <v>-122026023.88930869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-122026023.88930869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-508441.76620545285</v>
      </c>
      <c r="L1498" s="444">
        <f t="shared" ca="1" si="109"/>
        <v>-122534465.65551415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-122534465.65551415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-510560.2735646423</v>
      </c>
      <c r="L1499" s="444">
        <f t="shared" ca="1" si="109"/>
        <v>-123045025.92907879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-123045025.92907879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-512687.60803782829</v>
      </c>
      <c r="L1500" s="444">
        <f t="shared" ca="1" si="109"/>
        <v>-123557713.53711662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-123557713.53711662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-514823.80640465248</v>
      </c>
      <c r="L1501" s="444">
        <f t="shared" ca="1" si="109"/>
        <v>-124072537.34352127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-124072537.34352127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-516968.90559800528</v>
      </c>
      <c r="L1502" s="444">
        <f t="shared" ca="1" si="109"/>
        <v>-124589506.24911927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-124589506.24911927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-519122.94270466361</v>
      </c>
      <c r="L1503" s="444">
        <f t="shared" ca="1" si="109"/>
        <v>-125108629.19182393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-125108629.19182393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-521285.95496593305</v>
      </c>
      <c r="L1504" s="444">
        <f t="shared" ca="1" si="109"/>
        <v>-125629915.14678986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-125629915.14678986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-523457.97977829102</v>
      </c>
      <c r="L1505" s="444">
        <f t="shared" ca="1" si="109"/>
        <v>-126153373.12656815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-126153373.12656815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-525639.05469403393</v>
      </c>
      <c r="L1506" s="444">
        <f t="shared" ca="1" si="109"/>
        <v>-126679012.18126218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-126679012.18126218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-527829.21742192574</v>
      </c>
      <c r="L1507" s="444">
        <f t="shared" ca="1" si="109"/>
        <v>-127206841.3986841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-127206841.3986841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-530028.50582785043</v>
      </c>
      <c r="L1508" s="444">
        <f t="shared" ca="1" si="109"/>
        <v>-127736869.90451194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-127736869.90451194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-532236.95793546643</v>
      </c>
      <c r="L1509" s="444">
        <f t="shared" ca="1" si="109"/>
        <v>-128269106.86244741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-128269106.86244741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-534454.61192686413</v>
      </c>
      <c r="L1510" s="444">
        <f t="shared" ca="1" si="109"/>
        <v>-128803561.47437428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-128803561.47437428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-536681.50614322617</v>
      </c>
      <c r="L1511" s="444">
        <f t="shared" ca="1" si="109"/>
        <v>-129340242.98051751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-129340242.98051751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-538917.6790854896</v>
      </c>
      <c r="L1512" s="444">
        <f t="shared" ca="1" si="109"/>
        <v>-129879160.659603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-129879160.659603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-541163.16941501247</v>
      </c>
      <c r="L1513" s="444">
        <f t="shared" ca="1" si="109"/>
        <v>-130420323.82901801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-130420323.82901801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-543418.01595424174</v>
      </c>
      <c r="L1514" s="444">
        <f t="shared" ca="1" si="109"/>
        <v>-130963741.84497225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-130963741.84497225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-545682.25768738438</v>
      </c>
      <c r="L1515" s="444">
        <f t="shared" ca="1" si="109"/>
        <v>-131509424.10265964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-131509424.10265964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-547955.93376108177</v>
      </c>
      <c r="L1516" s="444">
        <f t="shared" ca="1" si="109"/>
        <v>-132057380.03642072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-132057380.03642072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-550239.08348508633</v>
      </c>
      <c r="L1517" s="444">
        <f t="shared" ca="1" si="109"/>
        <v>-132607619.1199058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-132607619.1199058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-552531.74633294088</v>
      </c>
      <c r="L1518" s="444">
        <f t="shared" ca="1" si="109"/>
        <v>-133160150.86623874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-133160150.86623874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-554833.96194266144</v>
      </c>
      <c r="L1519" s="444">
        <f t="shared" ca="1" si="109"/>
        <v>-133714984.8281814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-133714984.8281814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-557145.77011742245</v>
      </c>
      <c r="L1520" s="444">
        <f t="shared" ca="1" si="109"/>
        <v>-134272130.59829882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-134272130.59829882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-559467.21082624502</v>
      </c>
      <c r="L1521" s="444">
        <f t="shared" ca="1" si="109"/>
        <v>-134831597.80912507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-134831597.80912507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-561798.32420468773</v>
      </c>
      <c r="L1522" s="444">
        <f t="shared" ca="1" si="109"/>
        <v>-135393396.13332975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-135393396.13332975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-564139.15055554057</v>
      </c>
      <c r="L1523" s="444">
        <f t="shared" ca="1" si="109"/>
        <v>-135957535.2838853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-135957535.2838853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-566489.73034952208</v>
      </c>
      <c r="L1524" s="444">
        <f t="shared" ca="1" si="109"/>
        <v>-136524025.01423481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-136524025.01423481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-568850.10422597837</v>
      </c>
      <c r="L1525" s="444">
        <f t="shared" ca="1" si="109"/>
        <v>-137092875.1184608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-137092875.1184608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-571220.31299358665</v>
      </c>
      <c r="L1526" s="444">
        <f t="shared" ca="1" si="109"/>
        <v>-137664095.43145439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-137664095.43145439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-573600.39763105998</v>
      </c>
      <c r="L1527" s="444">
        <f t="shared" ca="1" si="109"/>
        <v>-138237695.82908544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-138237695.82908544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-575990.39928785595</v>
      </c>
      <c r="L1528" s="444">
        <f t="shared" ca="1" si="109"/>
        <v>-138813686.22837329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-138813686.22837329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-578390.35928488872</v>
      </c>
      <c r="L1529" s="444">
        <f t="shared" ca="1" si="109"/>
        <v>-139392076.58765817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-139392076.58765817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-580800.31911524234</v>
      </c>
      <c r="L1530" s="444">
        <f t="shared" ca="1" si="109"/>
        <v>-139972876.90677342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-139972876.90677342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-583220.32044488925</v>
      </c>
      <c r="L1531" s="444">
        <f t="shared" ca="1" si="109"/>
        <v>-140556097.2272183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-140556097.2272183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-585650.40511340962</v>
      </c>
      <c r="L1532" s="444">
        <f t="shared" ca="1" si="109"/>
        <v>-141141747.6323317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-141141747.6323317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-588090.61513471545</v>
      </c>
      <c r="L1533" s="444">
        <f t="shared" ca="1" si="109"/>
        <v>-141729838.24746642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-141729838.24746642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-590540.99269777676</v>
      </c>
      <c r="L1534" s="444">
        <f t="shared" ca="1" si="109"/>
        <v>-142320379.24016419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-142320379.24016419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-593001.58016735082</v>
      </c>
      <c r="L1535" s="444">
        <f t="shared" ca="1" si="109"/>
        <v>-142913380.82033154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-142913380.82033154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-595472.42008471477</v>
      </c>
      <c r="L1536" s="444">
        <f t="shared" ca="1" si="109"/>
        <v>-143508853.24041626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-143508853.24041626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-597953.5551684011</v>
      </c>
      <c r="L1537" s="444">
        <f t="shared" ca="1" si="109"/>
        <v>-144106806.79558465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-144106806.79558465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-600445.02831493597</v>
      </c>
      <c r="L1538" s="444">
        <f t="shared" ref="L1538:L1792" ca="1" si="114">I1538-J1538+K1538</f>
        <v>-144707251.8238996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-144707251.8238996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-602946.88259958162</v>
      </c>
      <c r="L1539" s="444">
        <f t="shared" ca="1" si="114"/>
        <v>-145310198.70649919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-145310198.70649919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-605459.16127707995</v>
      </c>
      <c r="L1540" s="444">
        <f t="shared" ca="1" si="114"/>
        <v>-145915657.86777627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-145915657.86777627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-607981.90778240119</v>
      </c>
      <c r="L1541" s="444">
        <f t="shared" ca="1" si="114"/>
        <v>-146523639.77555868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-146523639.77555868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-610515.16573149455</v>
      </c>
      <c r="L1542" s="444">
        <f t="shared" ca="1" si="114"/>
        <v>-147134154.94129017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-147134154.94129017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-613058.97892204241</v>
      </c>
      <c r="L1543" s="444">
        <f t="shared" ca="1" si="114"/>
        <v>-147747213.92021221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-147747213.92021221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-615613.39133421751</v>
      </c>
      <c r="L1544" s="444">
        <f t="shared" ca="1" si="114"/>
        <v>-148362827.31154642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-148362827.31154642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-618178.44713144342</v>
      </c>
      <c r="L1545" s="444">
        <f t="shared" ca="1" si="114"/>
        <v>-148981005.75867787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-148981005.75867787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-620754.19066115783</v>
      </c>
      <c r="L1546" s="444">
        <f t="shared" ca="1" si="114"/>
        <v>-149601759.94933903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-149601759.94933903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-623340.66645557934</v>
      </c>
      <c r="L1547" s="444">
        <f t="shared" ca="1" si="114"/>
        <v>-150225100.6157946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-150225100.6157946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-625937.91923247743</v>
      </c>
      <c r="L1548" s="444">
        <f t="shared" ca="1" si="114"/>
        <v>-150851038.53502709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-150851038.53502709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-628545.99389594619</v>
      </c>
      <c r="L1549" s="444">
        <f t="shared" ca="1" si="114"/>
        <v>-151479584.52892303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-151479584.52892303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-631164.93553717935</v>
      </c>
      <c r="L1550" s="444">
        <f t="shared" ca="1" si="114"/>
        <v>-152110749.46446022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-152110749.46446022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-633794.78943525092</v>
      </c>
      <c r="L1551" s="444">
        <f t="shared" ca="1" si="114"/>
        <v>-152744544.25389546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-152744544.25389546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-636435.60105789779</v>
      </c>
      <c r="L1552" s="444">
        <f t="shared" ca="1" si="114"/>
        <v>-153380979.85495335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-153380979.85495335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-639087.41606230556</v>
      </c>
      <c r="L1553" s="444">
        <f t="shared" ca="1" si="114"/>
        <v>-154020067.27101564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-154020067.27101564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-641750.28029589856</v>
      </c>
      <c r="L1554" s="444">
        <f t="shared" ca="1" si="114"/>
        <v>-154661817.55131155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-154661817.55131155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-644424.23979713151</v>
      </c>
      <c r="L1555" s="444">
        <f t="shared" ca="1" si="114"/>
        <v>-155306241.7911087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-155306241.7911087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-647109.34079628624</v>
      </c>
      <c r="L1556" s="444">
        <f t="shared" ca="1" si="114"/>
        <v>-155953351.13190499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-155953351.13190499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-649805.62971627084</v>
      </c>
      <c r="L1557" s="444">
        <f t="shared" ca="1" si="114"/>
        <v>-156603156.76162127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-156603156.76162127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-652513.15317342198</v>
      </c>
      <c r="L1558" s="444">
        <f t="shared" ca="1" si="114"/>
        <v>-157255669.91479468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-157255669.91479468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-655231.95797831123</v>
      </c>
      <c r="L1559" s="444">
        <f t="shared" ca="1" si="114"/>
        <v>-157910901.87277299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-157910901.87277299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-657962.09113655414</v>
      </c>
      <c r="L1560" s="444">
        <f t="shared" ca="1" si="114"/>
        <v>-158568863.96390954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-158568863.96390954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-660703.59984962305</v>
      </c>
      <c r="L1561" s="444">
        <f t="shared" ca="1" si="114"/>
        <v>-159229567.56375915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-159229567.56375915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-663456.53151566314</v>
      </c>
      <c r="L1562" s="444">
        <f t="shared" ca="1" si="114"/>
        <v>-159893024.09527481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-159893024.09527481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-666220.93373031169</v>
      </c>
      <c r="L1563" s="444">
        <f t="shared" ca="1" si="114"/>
        <v>-160559245.02900511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-160559245.02900511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-668996.85428752133</v>
      </c>
      <c r="L1564" s="444">
        <f t="shared" ca="1" si="114"/>
        <v>-161228241.88329265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-161228241.88329265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-671784.34118038602</v>
      </c>
      <c r="L1565" s="444">
        <f t="shared" ca="1" si="114"/>
        <v>-161900026.22447303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-161900026.22447303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-674583.44260197098</v>
      </c>
      <c r="L1566" s="444">
        <f t="shared" ca="1" si="114"/>
        <v>-162574609.66707501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-162574609.66707501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-677394.20694614586</v>
      </c>
      <c r="L1567" s="444">
        <f t="shared" ca="1" si="114"/>
        <v>-163252003.87402114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-163252003.87402114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-680216.68280842144</v>
      </c>
      <c r="L1568" s="444">
        <f t="shared" ca="1" si="114"/>
        <v>-163932220.55682957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-163932220.55682957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-683050.91898678988</v>
      </c>
      <c r="L1569" s="444">
        <f t="shared" ca="1" si="114"/>
        <v>-164615271.47581637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-164615271.47581637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-685896.9644825682</v>
      </c>
      <c r="L1570" s="444">
        <f t="shared" ca="1" si="114"/>
        <v>-165301168.44029894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-165301168.44029894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-688754.86850124563</v>
      </c>
      <c r="L1571" s="444">
        <f t="shared" ca="1" si="114"/>
        <v>-165989923.30880019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-165989923.30880019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-691624.68045333412</v>
      </c>
      <c r="L1572" s="444">
        <f t="shared" ca="1" si="114"/>
        <v>-166681547.98925352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-166681547.98925352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-694506.44995522301</v>
      </c>
      <c r="L1573" s="444">
        <f t="shared" ca="1" si="114"/>
        <v>-167376054.43920875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-167376054.43920875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-697400.22683003638</v>
      </c>
      <c r="L1574" s="444">
        <f t="shared" ca="1" si="114"/>
        <v>-168073454.66603878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-168073454.66603878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-700306.06110849488</v>
      </c>
      <c r="L1575" s="444">
        <f t="shared" ca="1" si="114"/>
        <v>-168773760.72714728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-168773760.72714728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-703224.00302978035</v>
      </c>
      <c r="L1576" s="444">
        <f t="shared" ca="1" si="114"/>
        <v>-169476984.73017707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-169476984.73017707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-706154.10304240452</v>
      </c>
      <c r="L1577" s="444">
        <f t="shared" ca="1" si="114"/>
        <v>-170183138.83321947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-170183138.83321947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-709096.41180508106</v>
      </c>
      <c r="L1578" s="444">
        <f t="shared" ca="1" si="114"/>
        <v>-170892235.24502456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-170892235.24502456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-712050.98018760234</v>
      </c>
      <c r="L1579" s="444">
        <f t="shared" ca="1" si="114"/>
        <v>-171604286.22521216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-171604286.22521216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-715017.85927171726</v>
      </c>
      <c r="L1580" s="444">
        <f t="shared" ca="1" si="114"/>
        <v>-172319304.08448386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-172319304.08448386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-717997.10035201604</v>
      </c>
      <c r="L1581" s="444">
        <f t="shared" ca="1" si="114"/>
        <v>-173037301.18483588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-173037301.18483588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-720988.75493681617</v>
      </c>
      <c r="L1582" s="444">
        <f t="shared" ca="1" si="114"/>
        <v>-173758289.9397727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-173758289.9397727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-723992.87474905292</v>
      </c>
      <c r="L1583" s="444">
        <f t="shared" ca="1" si="114"/>
        <v>-174482282.81452176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-174482282.81452176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-727009.51172717405</v>
      </c>
      <c r="L1584" s="444">
        <f t="shared" ca="1" si="114"/>
        <v>-175209292.32624894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-175209292.32624894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-730038.71802603721</v>
      </c>
      <c r="L1585" s="444">
        <f t="shared" ca="1" si="114"/>
        <v>-175939331.04427499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-175939331.04427499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-733080.54601781245</v>
      </c>
      <c r="L1586" s="444">
        <f t="shared" ca="1" si="114"/>
        <v>-176672411.59029281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-176672411.59029281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-736135.0482928867</v>
      </c>
      <c r="L1587" s="444">
        <f t="shared" ca="1" si="114"/>
        <v>-177408546.63858569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-177408546.63858569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-739202.27766077372</v>
      </c>
      <c r="L1588" s="444">
        <f t="shared" ca="1" si="114"/>
        <v>-178147748.91624647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-178147748.91624647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-742282.28715102701</v>
      </c>
      <c r="L1589" s="444">
        <f t="shared" ca="1" si="114"/>
        <v>-178890031.20339751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-178890031.20339751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-745375.13001415634</v>
      </c>
      <c r="L1590" s="444">
        <f t="shared" ca="1" si="114"/>
        <v>-179635406.33341166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-179635406.33341166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-748480.85972254863</v>
      </c>
      <c r="L1591" s="444">
        <f t="shared" ca="1" si="114"/>
        <v>-180383887.19313422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-180383887.19313422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-751599.52997139259</v>
      </c>
      <c r="L1592" s="444">
        <f t="shared" ca="1" si="114"/>
        <v>-181135486.72310561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-181135486.72310561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-754731.19467960671</v>
      </c>
      <c r="L1593" s="444">
        <f t="shared" ca="1" si="114"/>
        <v>-181890217.91778523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-181890217.91778523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-757875.90799077181</v>
      </c>
      <c r="L1594" s="444">
        <f t="shared" ca="1" si="114"/>
        <v>-182648093.82577601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-182648093.82577601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-761033.72427406674</v>
      </c>
      <c r="L1595" s="444">
        <f t="shared" ca="1" si="114"/>
        <v>-183409127.55005008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-183409127.55005008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-764204.69812520861</v>
      </c>
      <c r="L1596" s="444">
        <f t="shared" ca="1" si="114"/>
        <v>-184173332.24817529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-184173332.24817529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-767388.88436739706</v>
      </c>
      <c r="L1597" s="444">
        <f t="shared" ca="1" si="114"/>
        <v>-184940721.1325427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-184940721.1325427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-770586.33805226127</v>
      </c>
      <c r="L1598" s="444">
        <f t="shared" ca="1" si="114"/>
        <v>-185711307.47059497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-185711307.47059497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-773797.11446081242</v>
      </c>
      <c r="L1599" s="444">
        <f t="shared" ca="1" si="114"/>
        <v>-186485104.5850558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-186485104.5850558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-777021.26910439914</v>
      </c>
      <c r="L1600" s="444">
        <f t="shared" ca="1" si="114"/>
        <v>-187262125.85416019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-187262125.85416019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-780258.85772566742</v>
      </c>
      <c r="L1601" s="444">
        <f t="shared" ca="1" si="114"/>
        <v>-188042384.71188587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-188042384.71188587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-783509.9362995245</v>
      </c>
      <c r="L1602" s="444">
        <f t="shared" ca="1" si="114"/>
        <v>-188825894.6481854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-188825894.6481854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-786774.56103410583</v>
      </c>
      <c r="L1603" s="444">
        <f t="shared" ca="1" si="114"/>
        <v>-189612669.20921952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-189612669.20921952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-790052.78837174794</v>
      </c>
      <c r="L1604" s="444">
        <f t="shared" ca="1" si="114"/>
        <v>-190402721.99759126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-190402721.99759126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-793344.67498996353</v>
      </c>
      <c r="L1605" s="444">
        <f t="shared" ca="1" si="114"/>
        <v>-191196066.67258123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-191196066.67258123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-796650.27780242171</v>
      </c>
      <c r="L1606" s="444">
        <f t="shared" ca="1" si="114"/>
        <v>-191992716.95038363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-191992716.95038363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-799969.65395993181</v>
      </c>
      <c r="L1607" s="444">
        <f t="shared" ca="1" si="114"/>
        <v>-192792686.60434356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-192792686.60434356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-803302.8608514315</v>
      </c>
      <c r="L1608" s="444">
        <f t="shared" ca="1" si="114"/>
        <v>-193595989.465195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-193595989.465195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-806649.95610497915</v>
      </c>
      <c r="L1609" s="444">
        <f t="shared" ca="1" si="114"/>
        <v>-194402639.42129999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-194402639.42129999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-810010.99758874997</v>
      </c>
      <c r="L1610" s="444">
        <f t="shared" ca="1" si="114"/>
        <v>-195212650.41888875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-195212650.41888875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-813386.0434120365</v>
      </c>
      <c r="L1611" s="444">
        <f t="shared" ca="1" si="114"/>
        <v>-196026036.46230078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-196026036.46230078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-816775.15192625322</v>
      </c>
      <c r="L1612" s="444">
        <f t="shared" ca="1" si="114"/>
        <v>-196842811.61422703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-196842811.61422703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-820178.38172594598</v>
      </c>
      <c r="L1613" s="444">
        <f t="shared" ca="1" si="114"/>
        <v>-197662989.99595296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-197662989.99595296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-823595.79164980398</v>
      </c>
      <c r="L1614" s="444">
        <f t="shared" ca="1" si="114"/>
        <v>-198486585.78760278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-198486585.78760278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-827027.44078167831</v>
      </c>
      <c r="L1615" s="444">
        <f t="shared" ca="1" si="114"/>
        <v>-199313613.22838446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-199313613.22838446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-830473.38845160196</v>
      </c>
      <c r="L1616" s="444">
        <f t="shared" ca="1" si="114"/>
        <v>-200144086.61683607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-200144086.61683607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-833933.69423681695</v>
      </c>
      <c r="L1617" s="444">
        <f t="shared" ca="1" si="114"/>
        <v>-200978020.31107289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-200978020.31107289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-837408.41796280374</v>
      </c>
      <c r="L1618" s="444">
        <f t="shared" ca="1" si="114"/>
        <v>-201815428.72903568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-201815428.72903568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-840897.61970431532</v>
      </c>
      <c r="L1619" s="444">
        <f t="shared" ca="1" si="114"/>
        <v>-202656326.34873998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-202656326.34873998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-844401.35978641652</v>
      </c>
      <c r="L1620" s="444">
        <f t="shared" ca="1" si="114"/>
        <v>-203500727.7085264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-203500727.7085264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-847919.69878552668</v>
      </c>
      <c r="L1621" s="444">
        <f t="shared" ca="1" si="114"/>
        <v>-204348647.40731192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-204348647.40731192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-851452.69753046625</v>
      </c>
      <c r="L1622" s="444">
        <f t="shared" ca="1" si="114"/>
        <v>-205200100.10484239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-205200100.10484239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-855000.41710351</v>
      </c>
      <c r="L1623" s="444">
        <f t="shared" ca="1" si="114"/>
        <v>-206055100.52194589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-206055100.52194589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-858562.91884144116</v>
      </c>
      <c r="L1624" s="444">
        <f t="shared" ca="1" si="114"/>
        <v>-206913663.44078735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-206913663.44078735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-862140.26433661394</v>
      </c>
      <c r="L1625" s="444">
        <f t="shared" ca="1" si="114"/>
        <v>-207775803.70512396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-207775803.70512396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-865732.5154380165</v>
      </c>
      <c r="L1626" s="444">
        <f t="shared" ca="1" si="114"/>
        <v>-208641536.22056198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-208641536.22056198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-869339.73425234156</v>
      </c>
      <c r="L1627" s="444">
        <f t="shared" ca="1" si="114"/>
        <v>-209510875.95481431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-209510875.95481431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-872961.98314505967</v>
      </c>
      <c r="L1628" s="444">
        <f t="shared" ca="1" si="114"/>
        <v>-210383837.93795937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-210383837.93795937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-876599.3247414974</v>
      </c>
      <c r="L1629" s="444">
        <f t="shared" ca="1" si="114"/>
        <v>-211260437.26270086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-211260437.26270086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-880251.82192792022</v>
      </c>
      <c r="L1630" s="444">
        <f t="shared" ca="1" si="114"/>
        <v>-212140689.08462879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-212140689.08462879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-883919.53785261989</v>
      </c>
      <c r="L1631" s="444">
        <f t="shared" ca="1" si="114"/>
        <v>-213024608.62248141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-213024608.62248141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-887602.53592700581</v>
      </c>
      <c r="L1632" s="444">
        <f t="shared" ca="1" si="114"/>
        <v>-213912211.1584084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-213912211.1584084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-891300.87982670183</v>
      </c>
      <c r="L1633" s="444">
        <f t="shared" ca="1" si="114"/>
        <v>-214803512.0382351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-214803512.0382351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-895014.63349264639</v>
      </c>
      <c r="L1634" s="444">
        <f t="shared" ca="1" si="114"/>
        <v>-215698526.67172775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-215698526.67172775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-898743.86113219883</v>
      </c>
      <c r="L1635" s="444">
        <f t="shared" ca="1" si="114"/>
        <v>-216597270.53285995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-216597270.53285995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-902488.62722024973</v>
      </c>
      <c r="L1636" s="444">
        <f t="shared" ca="1" si="114"/>
        <v>-217499759.16008019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-217499759.16008019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-906248.99650033412</v>
      </c>
      <c r="L1637" s="444">
        <f t="shared" ca="1" si="114"/>
        <v>-218406008.15658054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-218406008.15658054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-910025.03398575238</v>
      </c>
      <c r="L1638" s="444">
        <f t="shared" ca="1" si="114"/>
        <v>-219316033.1905663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-219316033.1905663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-913816.80496069288</v>
      </c>
      <c r="L1639" s="444">
        <f t="shared" ca="1" si="114"/>
        <v>-220229849.995527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-220229849.995527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-917624.37498136261</v>
      </c>
      <c r="L1640" s="444">
        <f t="shared" ca="1" si="114"/>
        <v>-221147474.37050837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-221147474.37050837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-921447.8098771181</v>
      </c>
      <c r="L1641" s="444">
        <f t="shared" ca="1" si="114"/>
        <v>-222068922.1803855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-222068922.1803855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-925287.17575160635</v>
      </c>
      <c r="L1642" s="444">
        <f t="shared" ca="1" si="114"/>
        <v>-222994209.3561371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-222994209.3561371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-929142.53898390441</v>
      </c>
      <c r="L1643" s="444">
        <f t="shared" ca="1" si="114"/>
        <v>-223923351.89512101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-223923351.89512101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-933013.9662296708</v>
      </c>
      <c r="L1644" s="444">
        <f t="shared" ca="1" si="114"/>
        <v>-224856365.86135069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-224856365.86135069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-936901.52442229446</v>
      </c>
      <c r="L1645" s="444">
        <f t="shared" ca="1" si="114"/>
        <v>-225793267.38577297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-225793267.38577297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-940805.280774054</v>
      </c>
      <c r="L1646" s="444">
        <f t="shared" ca="1" si="114"/>
        <v>-226734072.66654703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-226734072.66654703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-944725.30277727928</v>
      </c>
      <c r="L1647" s="444">
        <f t="shared" ca="1" si="114"/>
        <v>-227678797.96932432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-227678797.96932432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-948661.65820551792</v>
      </c>
      <c r="L1648" s="444">
        <f t="shared" ca="1" si="114"/>
        <v>-228627459.62752983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-228627459.62752983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-952614.41511470766</v>
      </c>
      <c r="L1649" s="444">
        <f t="shared" ca="1" si="114"/>
        <v>-229580074.04264453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-229580074.04264453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-956583.64184435213</v>
      </c>
      <c r="L1650" s="444">
        <f t="shared" ca="1" si="114"/>
        <v>-230536657.68448889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-230536657.68448889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-960569.40701870352</v>
      </c>
      <c r="L1651" s="444">
        <f t="shared" ca="1" si="114"/>
        <v>-231497227.09150758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-231497227.09150758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-964571.77954794839</v>
      </c>
      <c r="L1652" s="444">
        <f t="shared" ca="1" si="114"/>
        <v>-232461798.87105554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-232461798.87105554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-968590.82862939814</v>
      </c>
      <c r="L1653" s="444">
        <f t="shared" ca="1" si="114"/>
        <v>-233430389.69968495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-233430389.69968495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-972626.62374868745</v>
      </c>
      <c r="L1654" s="444">
        <f t="shared" ca="1" si="114"/>
        <v>-234403016.32343364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-234403016.32343364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-976679.23468097358</v>
      </c>
      <c r="L1655" s="444">
        <f t="shared" ca="1" si="114"/>
        <v>-235379695.55811462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-235379695.55811462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-980748.73149214417</v>
      </c>
      <c r="L1656" s="444">
        <f t="shared" ca="1" si="114"/>
        <v>-236360444.28960675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-236360444.28960675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-984835.1845400281</v>
      </c>
      <c r="L1657" s="444">
        <f t="shared" ca="1" si="114"/>
        <v>-237345279.47414678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-237345279.47414678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-988938.66447561153</v>
      </c>
      <c r="L1658" s="444">
        <f t="shared" ca="1" si="114"/>
        <v>-238334218.1386224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-238334218.1386224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-993059.24224426004</v>
      </c>
      <c r="L1659" s="444">
        <f t="shared" ca="1" si="114"/>
        <v>-239327277.38086668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-239327277.38086668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-997196.98908694461</v>
      </c>
      <c r="L1660" s="444">
        <f t="shared" ca="1" si="114"/>
        <v>-240324474.36995363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-240324474.36995363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-1001351.9765414733</v>
      </c>
      <c r="L1661" s="444">
        <f t="shared" ca="1" si="114"/>
        <v>-241325826.34649509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-241325826.34649509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-1005524.2764437296</v>
      </c>
      <c r="L1662" s="444">
        <f t="shared" ca="1" si="114"/>
        <v>-242331350.62293881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-242331350.62293881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-1009713.9609289116</v>
      </c>
      <c r="L1663" s="444">
        <f t="shared" ca="1" si="114"/>
        <v>-243341064.58386773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-243341064.58386773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-1013921.1024327822</v>
      </c>
      <c r="L1664" s="444">
        <f t="shared" ca="1" si="114"/>
        <v>-244354985.68630052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-244354985.68630052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-1018145.7736929189</v>
      </c>
      <c r="L1665" s="444">
        <f t="shared" ca="1" si="114"/>
        <v>-245373131.45999342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-245373131.45999342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-1022388.0477499726</v>
      </c>
      <c r="L1666" s="444">
        <f t="shared" ca="1" si="114"/>
        <v>-246395519.50774339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-246395519.50774339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-1026647.9979489307</v>
      </c>
      <c r="L1667" s="444">
        <f t="shared" ca="1" si="114"/>
        <v>-247422167.50569233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-247422167.50569233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-1030925.6979403847</v>
      </c>
      <c r="L1668" s="444">
        <f t="shared" ca="1" si="114"/>
        <v>-248453093.20363271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-248453093.20363271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-1035221.221681803</v>
      </c>
      <c r="L1669" s="444">
        <f t="shared" ca="1" si="114"/>
        <v>-249488314.42531452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-249488314.42531452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-1039534.6434388105</v>
      </c>
      <c r="L1670" s="444">
        <f t="shared" ca="1" si="114"/>
        <v>-250527849.06875333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-250527849.06875333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-1043866.0377864724</v>
      </c>
      <c r="L1671" s="444">
        <f t="shared" ca="1" si="114"/>
        <v>-251571715.10653982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-251571715.10653982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-1048215.4796105826</v>
      </c>
      <c r="L1672" s="444">
        <f t="shared" ca="1" si="114"/>
        <v>-252619930.58615041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-252619930.58615041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-1052583.0441089601</v>
      </c>
      <c r="L1673" s="444">
        <f t="shared" ca="1" si="114"/>
        <v>-253672513.63025936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-253672513.63025936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-1056968.8067927472</v>
      </c>
      <c r="L1674" s="444">
        <f t="shared" ca="1" si="114"/>
        <v>-254729482.4370521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-254729482.4370521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-1061372.843487717</v>
      </c>
      <c r="L1675" s="444">
        <f t="shared" ca="1" si="114"/>
        <v>-255790855.28053981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-255790855.28053981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-1065795.2303355825</v>
      </c>
      <c r="L1676" s="444">
        <f t="shared" ca="1" si="114"/>
        <v>-256856650.5108754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-256856650.5108754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-1070236.0437953142</v>
      </c>
      <c r="L1677" s="444">
        <f t="shared" ca="1" si="114"/>
        <v>-257926886.55467072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-257926886.55467072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-1074695.3606444614</v>
      </c>
      <c r="L1678" s="444">
        <f t="shared" ca="1" si="114"/>
        <v>-259001581.91531518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-259001581.91531518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-1079173.2579804799</v>
      </c>
      <c r="L1679" s="444">
        <f t="shared" ca="1" si="114"/>
        <v>-260080755.17329565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-260080755.17329565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-1083669.8132220651</v>
      </c>
      <c r="L1680" s="444">
        <f t="shared" ca="1" si="114"/>
        <v>-261164424.9865177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-261164424.9865177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-1088185.1041104903</v>
      </c>
      <c r="L1681" s="444">
        <f t="shared" ca="1" si="114"/>
        <v>-262252610.09062818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-262252610.09062818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-1092719.2087109508</v>
      </c>
      <c r="L1682" s="444">
        <f t="shared" ca="1" si="114"/>
        <v>-263345329.29933912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-263345329.29933912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-1097272.2054139131</v>
      </c>
      <c r="L1683" s="444">
        <f t="shared" ca="1" si="114"/>
        <v>-264442601.50475302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-264442601.50475302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-1101844.1729364709</v>
      </c>
      <c r="L1684" s="444">
        <f t="shared" ca="1" si="114"/>
        <v>-265544445.67768949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-265544445.67768949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-1106435.1903237063</v>
      </c>
      <c r="L1685" s="444">
        <f t="shared" ca="1" si="114"/>
        <v>-266650880.8680132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-266650880.8680132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-1111045.3369500549</v>
      </c>
      <c r="L1686" s="444">
        <f t="shared" ca="1" si="114"/>
        <v>-267761926.20496327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-267761926.20496327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-1115674.6925206804</v>
      </c>
      <c r="L1687" s="444">
        <f t="shared" ca="1" si="114"/>
        <v>-268877600.89748394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-268877600.89748394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-1120323.3370728497</v>
      </c>
      <c r="L1688" s="444">
        <f t="shared" ca="1" si="114"/>
        <v>-269997924.23455679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-269997924.23455679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-1124991.35097732</v>
      </c>
      <c r="L1689" s="444">
        <f t="shared" ca="1" si="114"/>
        <v>-271122915.5855341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-271122915.5855341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-1129678.8149397254</v>
      </c>
      <c r="L1690" s="444">
        <f t="shared" ca="1" si="114"/>
        <v>-272252594.40047383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-272252594.40047383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-1134385.8100019742</v>
      </c>
      <c r="L1691" s="444">
        <f t="shared" ca="1" si="114"/>
        <v>-273386980.2104758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-273386980.2104758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-1139112.4175436492</v>
      </c>
      <c r="L1692" s="444">
        <f t="shared" ca="1" si="114"/>
        <v>-274526092.62801945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-274526092.62801945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-1143858.7192834143</v>
      </c>
      <c r="L1693" s="444">
        <f t="shared" ca="1" si="114"/>
        <v>-275669951.34730285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-275669951.34730285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-1148624.7972804285</v>
      </c>
      <c r="L1694" s="444">
        <f t="shared" ca="1" si="114"/>
        <v>-276818576.14458328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-276818576.14458328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-1153410.7339357636</v>
      </c>
      <c r="L1695" s="444">
        <f t="shared" ca="1" si="114"/>
        <v>-277971986.87851906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-277971986.87851906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-1158216.6119938295</v>
      </c>
      <c r="L1696" s="444">
        <f t="shared" ca="1" si="114"/>
        <v>-279130203.49051291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-279130203.49051291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-1163042.5145438039</v>
      </c>
      <c r="L1697" s="444">
        <f t="shared" ca="1" si="114"/>
        <v>-280293246.00505674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-280293246.00505674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-1167888.5250210697</v>
      </c>
      <c r="L1698" s="444">
        <f t="shared" ca="1" si="114"/>
        <v>-281461134.53007782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-281461134.53007782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-1172754.7272086577</v>
      </c>
      <c r="L1699" s="444">
        <f t="shared" ca="1" si="114"/>
        <v>-282633889.25728649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-282633889.25728649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-1177641.2052386936</v>
      </c>
      <c r="L1700" s="444">
        <f t="shared" ca="1" si="114"/>
        <v>-283811530.46252519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-283811530.46252519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-1182548.0435938549</v>
      </c>
      <c r="L1701" s="444">
        <f t="shared" ca="1" si="114"/>
        <v>-284994078.50611907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-284994078.50611907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-1187475.3271088295</v>
      </c>
      <c r="L1702" s="444">
        <f t="shared" ca="1" si="114"/>
        <v>-286181553.83322787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-286181553.83322787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-1192423.1409717829</v>
      </c>
      <c r="L1703" s="444">
        <f t="shared" ca="1" si="114"/>
        <v>-287373976.97419965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-287373976.97419965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-1197391.5707258319</v>
      </c>
      <c r="L1704" s="444">
        <f t="shared" ca="1" si="114"/>
        <v>-288571368.54492551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-288571368.54492551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-1202380.7022705229</v>
      </c>
      <c r="L1705" s="444">
        <f t="shared" ca="1" si="114"/>
        <v>-289773749.24719602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-289773749.24719602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-1207390.6218633167</v>
      </c>
      <c r="L1706" s="444">
        <f t="shared" ca="1" si="114"/>
        <v>-290981139.86905932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-290981139.86905932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-1212421.4161210805</v>
      </c>
      <c r="L1707" s="444">
        <f t="shared" ca="1" si="114"/>
        <v>-292193561.28518039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-292193561.28518039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-1217473.1720215851</v>
      </c>
      <c r="L1708" s="444">
        <f t="shared" ca="1" si="114"/>
        <v>-293411034.45720196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-293411034.45720196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-1222545.9769050081</v>
      </c>
      <c r="L1709" s="444">
        <f t="shared" ca="1" si="114"/>
        <v>-294633580.43410695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-294633580.43410695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-1227639.9184754456</v>
      </c>
      <c r="L1710" s="444">
        <f t="shared" ca="1" si="114"/>
        <v>-295861220.3525824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-295861220.3525824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-1232755.0848024266</v>
      </c>
      <c r="L1711" s="444">
        <f t="shared" ca="1" si="114"/>
        <v>-297093975.43738484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-297093975.43738484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-1237891.5643224369</v>
      </c>
      <c r="L1712" s="444">
        <f t="shared" ca="1" si="114"/>
        <v>-298331867.00170726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-298331867.00170726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-1243049.445840447</v>
      </c>
      <c r="L1713" s="444">
        <f t="shared" ca="1" si="114"/>
        <v>-299574916.44754767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-299574916.44754767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-1248228.8185314487</v>
      </c>
      <c r="L1714" s="444">
        <f t="shared" ca="1" si="114"/>
        <v>-300823145.26607913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-300823145.26607913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-1253429.7719419964</v>
      </c>
      <c r="L1715" s="444">
        <f t="shared" ca="1" si="114"/>
        <v>-302076575.03802115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-302076575.03802115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-1258652.3959917547</v>
      </c>
      <c r="L1716" s="444">
        <f t="shared" ca="1" si="114"/>
        <v>-303335227.43401289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-303335227.43401289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-1263896.7809750538</v>
      </c>
      <c r="L1717" s="444">
        <f t="shared" ca="1" si="114"/>
        <v>-304599124.21498793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-304599124.21498793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-1269163.0175624497</v>
      </c>
      <c r="L1718" s="444">
        <f t="shared" ca="1" si="114"/>
        <v>-305868287.23255038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-305868287.23255038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-1274451.1968022932</v>
      </c>
      <c r="L1719" s="444">
        <f t="shared" ca="1" si="114"/>
        <v>-307142738.4293527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-307142738.4293527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-1279761.4101223028</v>
      </c>
      <c r="L1720" s="444">
        <f t="shared" ca="1" si="114"/>
        <v>-308422499.83947498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-308422499.83947498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-1285093.7493311458</v>
      </c>
      <c r="L1721" s="444">
        <f t="shared" ca="1" si="114"/>
        <v>-309707593.58880609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-309707593.58880609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-1290448.3066200253</v>
      </c>
      <c r="L1722" s="444">
        <f t="shared" ca="1" si="114"/>
        <v>-310998041.89542609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-310998041.89542609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-1295825.1745642754</v>
      </c>
      <c r="L1723" s="444">
        <f t="shared" ca="1" si="114"/>
        <v>-312293867.0699904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-312293867.0699904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-1301224.44612496</v>
      </c>
      <c r="L1724" s="444">
        <f t="shared" ca="1" si="114"/>
        <v>-313595091.51611537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-313595091.51611537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-1306646.2146504808</v>
      </c>
      <c r="L1725" s="444">
        <f t="shared" ca="1" si="114"/>
        <v>-314901737.73076582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-314901737.73076582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-1312090.5738781909</v>
      </c>
      <c r="L1726" s="444">
        <f t="shared" ca="1" si="114"/>
        <v>-316213828.30464399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-316213828.30464399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-1317557.6179360165</v>
      </c>
      <c r="L1727" s="444">
        <f t="shared" ca="1" si="114"/>
        <v>-317531385.92258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-317531385.92258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-1323047.4413440833</v>
      </c>
      <c r="L1728" s="444">
        <f t="shared" ca="1" si="114"/>
        <v>-318854433.36392409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-318854433.36392409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-1328560.1390163503</v>
      </c>
      <c r="L1729" s="444">
        <f t="shared" ca="1" si="114"/>
        <v>-320182993.50294042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-320182993.50294042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-1334095.8062622517</v>
      </c>
      <c r="L1730" s="444">
        <f t="shared" ca="1" si="114"/>
        <v>-321517089.30920267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-321517089.30920267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-1339654.5387883445</v>
      </c>
      <c r="L1731" s="444">
        <f t="shared" ca="1" si="114"/>
        <v>-322856743.84799099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-322856743.84799099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-1345236.4326999625</v>
      </c>
      <c r="L1732" s="444">
        <f t="shared" ca="1" si="114"/>
        <v>-324201980.28069097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-324201980.28069097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-1350841.5845028791</v>
      </c>
      <c r="L1733" s="444">
        <f t="shared" ca="1" si="114"/>
        <v>-325552821.86519384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-325552821.86519384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-1356470.0911049743</v>
      </c>
      <c r="L1734" s="444">
        <f t="shared" ca="1" si="114"/>
        <v>-326909291.95629883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-326909291.95629883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-1362122.0498179118</v>
      </c>
      <c r="L1735" s="444">
        <f t="shared" ca="1" si="114"/>
        <v>-328271414.00611675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-328271414.00611675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-1367797.5583588197</v>
      </c>
      <c r="L1736" s="444">
        <f t="shared" ca="1" si="114"/>
        <v>-329639211.5644756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-329639211.5644756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-1373496.7148519817</v>
      </c>
      <c r="L1737" s="444">
        <f t="shared" ca="1" si="114"/>
        <v>-331012708.27932757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-331012708.27932757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-1379219.6178305314</v>
      </c>
      <c r="L1738" s="444">
        <f t="shared" ca="1" si="114"/>
        <v>-332391927.89715809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-332391927.89715809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-1384966.3662381587</v>
      </c>
      <c r="L1739" s="444">
        <f t="shared" ca="1" si="114"/>
        <v>-333776894.26339626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-333776894.26339626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-1390737.0594308178</v>
      </c>
      <c r="L1740" s="444">
        <f t="shared" ca="1" si="114"/>
        <v>-335167631.3228271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-335167631.3228271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-1396531.7971784463</v>
      </c>
      <c r="L1741" s="444">
        <f t="shared" ca="1" si="114"/>
        <v>-336564163.12000555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-336564163.12000555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-1402350.6796666898</v>
      </c>
      <c r="L1742" s="444">
        <f t="shared" ca="1" si="114"/>
        <v>-337966513.79967225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-337966513.79967225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-1408193.8074986343</v>
      </c>
      <c r="L1743" s="444">
        <f t="shared" ca="1" si="114"/>
        <v>-339374707.60717088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-339374707.60717088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-1414061.2816965454</v>
      </c>
      <c r="L1744" s="444">
        <f t="shared" ca="1" si="114"/>
        <v>-340788768.88886744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-340788768.88886744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-1419953.2037036144</v>
      </c>
      <c r="L1745" s="444">
        <f t="shared" ca="1" si="114"/>
        <v>-342208722.09257108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-342208722.09257108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-1425869.6753857129</v>
      </c>
      <c r="L1746" s="444">
        <f t="shared" ca="1" si="114"/>
        <v>-343634591.76795679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-343634591.76795679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-1431810.7990331533</v>
      </c>
      <c r="L1747" s="444">
        <f t="shared" ca="1" si="114"/>
        <v>-345066402.56698996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-345066402.56698996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-1437776.6773624581</v>
      </c>
      <c r="L1748" s="444">
        <f t="shared" ca="1" si="114"/>
        <v>-346504179.2443524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-346504179.2443524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-1443767.413518135</v>
      </c>
      <c r="L1749" s="444">
        <f t="shared" ca="1" si="114"/>
        <v>-347947946.65787053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-347947946.65787053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-1449783.1110744604</v>
      </c>
      <c r="L1750" s="444">
        <f t="shared" ca="1" si="114"/>
        <v>-349397729.76894498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-349397729.76894498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-1455823.8740372707</v>
      </c>
      <c r="L1751" s="444">
        <f t="shared" ca="1" si="114"/>
        <v>-350853553.64298224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-350853553.64298224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-1461889.8068457593</v>
      </c>
      <c r="L1752" s="444">
        <f t="shared" ca="1" si="114"/>
        <v>-352315443.44982803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-352315443.44982803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-1467981.0143742834</v>
      </c>
      <c r="L1753" s="444">
        <f t="shared" ca="1" si="114"/>
        <v>-353783424.46420228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-353783424.46420228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-1474097.6019341762</v>
      </c>
      <c r="L1754" s="444">
        <f t="shared" ca="1" si="114"/>
        <v>-355257522.06613648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-355257522.06613648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-1480239.6752755686</v>
      </c>
      <c r="L1755" s="444">
        <f t="shared" ca="1" si="114"/>
        <v>-356737761.74141204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-356737761.74141204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-1486407.3405892169</v>
      </c>
      <c r="L1756" s="444">
        <f t="shared" ca="1" si="114"/>
        <v>-358224169.08200127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-358224169.08200127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-1492600.7045083386</v>
      </c>
      <c r="L1757" s="444">
        <f t="shared" ca="1" si="114"/>
        <v>-359716769.78650963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-359716769.78650963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-1498819.8741104568</v>
      </c>
      <c r="L1758" s="444">
        <f t="shared" ca="1" si="114"/>
        <v>-361215589.66062009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-361215589.66062009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-1505064.9569192503</v>
      </c>
      <c r="L1759" s="444">
        <f t="shared" ca="1" si="114"/>
        <v>-362720654.61753935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-362720654.61753935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-1511336.0609064139</v>
      </c>
      <c r="L1760" s="444">
        <f t="shared" ca="1" si="114"/>
        <v>-364231990.67844576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-364231990.67844576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-1517633.2944935239</v>
      </c>
      <c r="L1761" s="444">
        <f t="shared" ca="1" si="114"/>
        <v>-365749623.97293925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-365749623.97293925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-1523956.7665539135</v>
      </c>
      <c r="L1762" s="444">
        <f t="shared" ca="1" si="114"/>
        <v>-367273580.73949319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-367273580.73949319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-1530306.5864145549</v>
      </c>
      <c r="L1763" s="444">
        <f t="shared" ca="1" si="114"/>
        <v>-368803887.32590777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-368803887.32590777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-1536682.8638579489</v>
      </c>
      <c r="L1764" s="444">
        <f t="shared" ca="1" si="114"/>
        <v>-370340570.18976569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-370340570.18976569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-1543085.7091240238</v>
      </c>
      <c r="L1765" s="444">
        <f t="shared" ca="1" si="114"/>
        <v>-371883655.89888972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-371883655.89888972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-1549515.2329120405</v>
      </c>
      <c r="L1766" s="444">
        <f t="shared" ca="1" si="114"/>
        <v>-373433171.13180178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-373433171.13180178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-1555971.5463825073</v>
      </c>
      <c r="L1767" s="444">
        <f t="shared" ca="1" si="114"/>
        <v>-374989142.67818427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-374989142.67818427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-1562454.761159101</v>
      </c>
      <c r="L1768" s="444">
        <f t="shared" ca="1" si="114"/>
        <v>-376551597.43934339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-376551597.43934339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-1568964.9893305975</v>
      </c>
      <c r="L1769" s="444">
        <f t="shared" ca="1" si="114"/>
        <v>-378120562.42867398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-378120562.42867398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-1575502.3434528082</v>
      </c>
      <c r="L1770" s="444">
        <f t="shared" ca="1" si="114"/>
        <v>-379696064.77212679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-379696064.77212679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-1582066.9365505283</v>
      </c>
      <c r="L1771" s="444">
        <f t="shared" ca="1" si="114"/>
        <v>-381278131.70867735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-381278131.70867735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-1588658.8821194889</v>
      </c>
      <c r="L1772" s="444">
        <f t="shared" ca="1" si="114"/>
        <v>-382866790.59079683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-382866790.59079683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-1595278.2941283202</v>
      </c>
      <c r="L1773" s="444">
        <f t="shared" ca="1" si="114"/>
        <v>-384462068.88492513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-384462068.88492513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-1601925.2870205212</v>
      </c>
      <c r="L1774" s="444">
        <f t="shared" ca="1" si="114"/>
        <v>-386063994.17194563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-386063994.17194563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-1608599.97571644</v>
      </c>
      <c r="L1775" s="444">
        <f t="shared" ca="1" si="114"/>
        <v>-387672594.14766204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-387672594.14766204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-1615302.4756152586</v>
      </c>
      <c r="L1776" s="444">
        <f t="shared" ca="1" si="114"/>
        <v>-389287896.62327731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-389287896.62327731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-1622032.9025969887</v>
      </c>
      <c r="L1777" s="444">
        <f t="shared" ca="1" si="114"/>
        <v>-390909929.52587432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-390909929.52587432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-1628791.3730244762</v>
      </c>
      <c r="L1778" s="444">
        <f t="shared" ca="1" si="114"/>
        <v>-392538720.89889878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-392538720.89889878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-1635578.0037454115</v>
      </c>
      <c r="L1779" s="444">
        <f t="shared" ca="1" si="114"/>
        <v>-394174298.90264422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-394174298.90264422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-1642392.9120943509</v>
      </c>
      <c r="L1780" s="444">
        <f t="shared" ca="1" si="114"/>
        <v>-395816691.81473857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-395816691.81473857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-1649236.215894744</v>
      </c>
      <c r="L1781" s="444">
        <f t="shared" ca="1" si="114"/>
        <v>-397465928.03063333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-397465928.03063333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-1656108.0334609721</v>
      </c>
      <c r="L1782" s="444">
        <f t="shared" ca="1" si="114"/>
        <v>-399122036.06409431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-399122036.06409431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-1663008.4836003929</v>
      </c>
      <c r="L1783" s="444">
        <f t="shared" ca="1" si="114"/>
        <v>-400785044.54769468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-400785044.54769468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-1669937.6856153945</v>
      </c>
      <c r="L1784" s="444">
        <f t="shared" ca="1" si="114"/>
        <v>-402454982.2333101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-402454982.2333101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-1676895.7593054587</v>
      </c>
      <c r="L1785" s="444">
        <f t="shared" ca="1" si="114"/>
        <v>-404131877.99261558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-404131877.99261558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-1683882.8249692316</v>
      </c>
      <c r="L1786" s="444">
        <f t="shared" ca="1" si="114"/>
        <v>-405815760.81758481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-405815760.81758481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-1690899.0034066034</v>
      </c>
      <c r="L1787" s="444">
        <f t="shared" ca="1" si="114"/>
        <v>-407506659.8209914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-407506659.8209914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-1697944.4159207975</v>
      </c>
      <c r="L1788" s="444">
        <f t="shared" ca="1" si="114"/>
        <v>-409204604.23691219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-409204604.23691219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-1705019.1843204675</v>
      </c>
      <c r="L1789" s="444">
        <f t="shared" ca="1" si="114"/>
        <v>-410909623.42123264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-410909623.42123264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-1712123.4309218025</v>
      </c>
      <c r="L1790" s="444">
        <f t="shared" ca="1" si="114"/>
        <v>-412621746.85215443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-412621746.85215443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-1719257.2785506435</v>
      </c>
      <c r="L1791" s="444">
        <f t="shared" ca="1" si="114"/>
        <v>-414341004.13070506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-414341004.13070506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-1726420.8505446045</v>
      </c>
      <c r="L1792" s="444">
        <f t="shared" ca="1" si="114"/>
        <v>-416067424.98124969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-416067424.98124969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-1733614.2707552069</v>
      </c>
      <c r="L1793" s="444">
        <f t="shared" ref="L1793:L2047" ca="1" si="119">I1793-J1793+K1793</f>
        <v>-417801039.25200492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-417801039.25200492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-1740837.6635500204</v>
      </c>
      <c r="L1794" s="444">
        <f t="shared" ca="1" si="119"/>
        <v>-419541876.91555494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-419541876.91555494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-1748091.153814812</v>
      </c>
      <c r="L1795" s="444">
        <f t="shared" ca="1" si="119"/>
        <v>-421289968.06936973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-421289968.06936973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-1755374.8669557068</v>
      </c>
      <c r="L1796" s="444">
        <f t="shared" ca="1" si="119"/>
        <v>-423045342.93632543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-423045342.93632543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-1762688.9289013559</v>
      </c>
      <c r="L1797" s="444">
        <f t="shared" ca="1" si="119"/>
        <v>-424808031.86522681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-424808031.86522681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-1770033.4661051116</v>
      </c>
      <c r="L1798" s="444">
        <f t="shared" ca="1" si="119"/>
        <v>-426578065.33133191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-426578065.33133191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-1777408.6055472163</v>
      </c>
      <c r="L1799" s="444">
        <f t="shared" ca="1" si="119"/>
        <v>-428355473.9368791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-428355473.9368791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-1784814.474736996</v>
      </c>
      <c r="L1800" s="444">
        <f t="shared" ca="1" si="119"/>
        <v>-430140288.41161609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-430140288.41161609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-1792251.201715067</v>
      </c>
      <c r="L1801" s="444">
        <f t="shared" ca="1" si="119"/>
        <v>-431932539.61333114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-431932539.61333114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-1799718.9150555464</v>
      </c>
      <c r="L1802" s="444">
        <f t="shared" ca="1" si="119"/>
        <v>-433732258.52838671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-433732258.52838671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-1807217.7438682776</v>
      </c>
      <c r="L1803" s="444">
        <f t="shared" ca="1" si="119"/>
        <v>-435539476.272255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-435539476.272255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-1814747.8178010625</v>
      </c>
      <c r="L1804" s="444">
        <f t="shared" ca="1" si="119"/>
        <v>-437354224.09005606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-437354224.09005606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-1822309.2670419004</v>
      </c>
      <c r="L1805" s="444">
        <f t="shared" ca="1" si="119"/>
        <v>-439176533.35709798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-439176533.35709798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-1829902.2223212419</v>
      </c>
      <c r="L1806" s="444">
        <f t="shared" ca="1" si="119"/>
        <v>-441006435.5794192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-441006435.5794192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-1837526.8149142468</v>
      </c>
      <c r="L1807" s="444">
        <f t="shared" ca="1" si="119"/>
        <v>-442843962.39433342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-442843962.39433342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-1845183.1766430556</v>
      </c>
      <c r="L1808" s="444">
        <f t="shared" ca="1" si="119"/>
        <v>-444689145.5709765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-444689145.5709765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-1852871.4398790686</v>
      </c>
      <c r="L1809" s="444">
        <f t="shared" ca="1" si="119"/>
        <v>-446542017.01085556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-446542017.01085556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-1860591.7375452314</v>
      </c>
      <c r="L1810" s="444">
        <f t="shared" ca="1" si="119"/>
        <v>-448402608.74840081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-448402608.74840081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-1868344.2031183366</v>
      </c>
      <c r="L1811" s="444">
        <f t="shared" ca="1" si="119"/>
        <v>-450270952.95151913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-450270952.95151913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-1876128.97063133</v>
      </c>
      <c r="L1812" s="444">
        <f t="shared" ca="1" si="119"/>
        <v>-452147081.92215043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-452147081.92215043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-1883946.1746756264</v>
      </c>
      <c r="L1813" s="444">
        <f t="shared" ca="1" si="119"/>
        <v>-454031028.09682608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-454031028.09682608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-1891795.9504034419</v>
      </c>
      <c r="L1814" s="444">
        <f t="shared" ca="1" si="119"/>
        <v>-455922824.04722953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-455922824.04722953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-1899678.433530123</v>
      </c>
      <c r="L1815" s="444">
        <f t="shared" ca="1" si="119"/>
        <v>-457822502.48075968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-457822502.48075968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-1907593.7603364987</v>
      </c>
      <c r="L1816" s="444">
        <f t="shared" ca="1" si="119"/>
        <v>-459730096.2410962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-459730096.2410962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-1915542.067671234</v>
      </c>
      <c r="L1817" s="444">
        <f t="shared" ca="1" si="119"/>
        <v>-461645638.30876744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-461645638.30876744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-1923523.4929531976</v>
      </c>
      <c r="L1818" s="444">
        <f t="shared" ca="1" si="119"/>
        <v>-463569161.80172062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-463569161.80172062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-1931538.1741738357</v>
      </c>
      <c r="L1819" s="444">
        <f t="shared" ca="1" si="119"/>
        <v>-465500699.97589445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-465500699.97589445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-1939586.2498995604</v>
      </c>
      <c r="L1820" s="444">
        <f t="shared" ca="1" si="119"/>
        <v>-467440286.22579402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-467440286.22579402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-1947667.859274142</v>
      </c>
      <c r="L1821" s="444">
        <f t="shared" ca="1" si="119"/>
        <v>-469387954.08506817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-469387954.08506817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-1955783.1420211173</v>
      </c>
      <c r="L1822" s="444">
        <f t="shared" ca="1" si="119"/>
        <v>-471343737.22708929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-471343737.22708929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-1963932.2384462054</v>
      </c>
      <c r="L1823" s="444">
        <f t="shared" ca="1" si="119"/>
        <v>-473307669.46553546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-473307669.46553546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-1972115.2894397313</v>
      </c>
      <c r="L1824" s="444">
        <f t="shared" ca="1" si="119"/>
        <v>-475279784.7549752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-475279784.7549752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-1980332.4364790635</v>
      </c>
      <c r="L1825" s="444">
        <f t="shared" ca="1" si="119"/>
        <v>-477260117.19145429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-477260117.19145429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-1988583.8216310595</v>
      </c>
      <c r="L1826" s="444">
        <f t="shared" ca="1" si="119"/>
        <v>-479248701.01308537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-479248701.01308537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-1996869.5875545226</v>
      </c>
      <c r="L1827" s="444">
        <f t="shared" ca="1" si="119"/>
        <v>-481245570.60063988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-481245570.60063988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-2005189.8775026659</v>
      </c>
      <c r="L1828" s="444">
        <f t="shared" ca="1" si="119"/>
        <v>-483250760.47814256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-483250760.47814256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-2013544.8353255943</v>
      </c>
      <c r="L1829" s="444">
        <f t="shared" ca="1" si="119"/>
        <v>-485264305.31346816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-485264305.31346816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-2021934.605472784</v>
      </c>
      <c r="L1830" s="444">
        <f t="shared" ca="1" si="119"/>
        <v>-487286239.91894096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-487286239.91894096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-2030359.3329955873</v>
      </c>
      <c r="L1831" s="444">
        <f t="shared" ca="1" si="119"/>
        <v>-489316599.25193655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-489316599.25193655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-2038819.1635497357</v>
      </c>
      <c r="L1832" s="444">
        <f t="shared" ca="1" si="119"/>
        <v>-491355418.41548628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-491355418.41548628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-2047314.2433978596</v>
      </c>
      <c r="L1833" s="444">
        <f t="shared" ca="1" si="119"/>
        <v>-493402732.65888411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-493402732.65888411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-2055844.7194120171</v>
      </c>
      <c r="L1834" s="444">
        <f t="shared" ca="1" si="119"/>
        <v>-495458577.37829614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-495458577.37829614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-2064410.7390762339</v>
      </c>
      <c r="L1835" s="444">
        <f t="shared" ca="1" si="119"/>
        <v>-497522988.11737239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-497522988.11737239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-2073012.4504890516</v>
      </c>
      <c r="L1836" s="444">
        <f t="shared" ca="1" si="119"/>
        <v>-499596000.56786144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-499596000.56786144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-2081650.0023660893</v>
      </c>
      <c r="L1837" s="444">
        <f t="shared" ca="1" si="119"/>
        <v>-501677650.5702275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-501677650.5702275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-2090323.5440426145</v>
      </c>
      <c r="L1838" s="444">
        <f t="shared" ca="1" si="119"/>
        <v>-503767974.11427009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-503767974.11427009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-2099033.2254761253</v>
      </c>
      <c r="L1839" s="444">
        <f t="shared" ca="1" si="119"/>
        <v>-505867007.33974624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-505867007.33974624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-2107779.1972489422</v>
      </c>
      <c r="L1840" s="444">
        <f t="shared" ca="1" si="119"/>
        <v>-507974786.53699517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-507974786.53699517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-2116561.6105708135</v>
      </c>
      <c r="L1841" s="444">
        <f t="shared" ca="1" si="119"/>
        <v>-510091348.14756596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-510091348.14756596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-2125380.6172815245</v>
      </c>
      <c r="L1842" s="444">
        <f t="shared" ca="1" si="119"/>
        <v>-512216728.76484746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-512216728.76484746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-2134236.369853531</v>
      </c>
      <c r="L1843" s="444">
        <f t="shared" ca="1" si="119"/>
        <v>-514350965.13470101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-514350965.13470101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-2143129.0213945876</v>
      </c>
      <c r="L1844" s="444">
        <f t="shared" ca="1" si="119"/>
        <v>-516494094.15609562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-516494094.15609562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-2152058.7256503985</v>
      </c>
      <c r="L1845" s="444">
        <f t="shared" ca="1" si="119"/>
        <v>-518646152.88174599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-518646152.88174599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-2161025.6370072751</v>
      </c>
      <c r="L1846" s="444">
        <f t="shared" ca="1" si="119"/>
        <v>-520807178.51875329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-520807178.51875329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-2170029.9104948053</v>
      </c>
      <c r="L1847" s="444">
        <f t="shared" ca="1" si="119"/>
        <v>-522977208.42924809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-522977208.42924809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-2179071.7017885335</v>
      </c>
      <c r="L1848" s="444">
        <f t="shared" ca="1" si="119"/>
        <v>-525156280.13103664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-525156280.13103664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-2188151.1672126525</v>
      </c>
      <c r="L1849" s="444">
        <f t="shared" ca="1" si="119"/>
        <v>-527344431.2982493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-527344431.2982493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-2197268.4637427055</v>
      </c>
      <c r="L1850" s="444">
        <f t="shared" ca="1" si="119"/>
        <v>-529541699.76199204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-529541699.76199204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-2206423.7490083002</v>
      </c>
      <c r="L1851" s="444">
        <f t="shared" ca="1" si="119"/>
        <v>-531748123.51100034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-531748123.51100034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-2215617.1812958345</v>
      </c>
      <c r="L1852" s="444">
        <f t="shared" ca="1" si="119"/>
        <v>-533963740.69229615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-533963740.69229615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-2224848.9195512338</v>
      </c>
      <c r="L1853" s="444">
        <f t="shared" ca="1" si="119"/>
        <v>-536188589.6118474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-536188589.6118474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-2234119.1233826973</v>
      </c>
      <c r="L1854" s="444">
        <f t="shared" ca="1" si="119"/>
        <v>-538422708.73523009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-538422708.73523009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-2243427.9530634587</v>
      </c>
      <c r="L1855" s="444">
        <f t="shared" ca="1" si="119"/>
        <v>-540666136.68829358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-540666136.68829358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-2252775.5695345565</v>
      </c>
      <c r="L1856" s="444">
        <f t="shared" ca="1" si="119"/>
        <v>-542918912.25782812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-542918912.25782812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-2262162.1344076172</v>
      </c>
      <c r="L1857" s="444">
        <f t="shared" ca="1" si="119"/>
        <v>-545181074.39223576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-545181074.39223576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-2271587.8099676492</v>
      </c>
      <c r="L1858" s="444">
        <f t="shared" ca="1" si="119"/>
        <v>-547452662.20220339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-547452662.20220339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-2281052.7591758473</v>
      </c>
      <c r="L1859" s="444">
        <f t="shared" ca="1" si="119"/>
        <v>-549733714.96137929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-549733714.96137929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-2290557.1456724135</v>
      </c>
      <c r="L1860" s="444">
        <f t="shared" ca="1" si="119"/>
        <v>-552024272.10705173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-552024272.10705173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-2300101.1337793823</v>
      </c>
      <c r="L1861" s="444">
        <f t="shared" ca="1" si="119"/>
        <v>-554324373.24083114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-554324373.24083114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-2309684.888503463</v>
      </c>
      <c r="L1862" s="444">
        <f t="shared" ca="1" si="119"/>
        <v>-556634058.12933457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-556634058.12933457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-2319308.5755388942</v>
      </c>
      <c r="L1863" s="444">
        <f t="shared" ca="1" si="119"/>
        <v>-558953366.70487344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-558953366.70487344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-2328972.3612703062</v>
      </c>
      <c r="L1864" s="444">
        <f t="shared" ca="1" si="119"/>
        <v>-561282339.06614375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-561282339.06614375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-2338676.4127755989</v>
      </c>
      <c r="L1865" s="444">
        <f t="shared" ca="1" si="119"/>
        <v>-563621015.47891939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-563621015.47891939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-2348420.8978288309</v>
      </c>
      <c r="L1866" s="444">
        <f t="shared" ca="1" si="119"/>
        <v>-565969436.3767482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-565969436.3767482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-2358205.9849031176</v>
      </c>
      <c r="L1867" s="444">
        <f t="shared" ca="1" si="119"/>
        <v>-568327642.3616513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-568327642.3616513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-2368031.8431735472</v>
      </c>
      <c r="L1868" s="444">
        <f t="shared" ca="1" si="119"/>
        <v>-570695674.20482481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-570695674.20482481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-2377898.6425201031</v>
      </c>
      <c r="L1869" s="444">
        <f t="shared" ca="1" si="119"/>
        <v>-573073572.84734488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-573073572.84734488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-2387806.5535306036</v>
      </c>
      <c r="L1870" s="444">
        <f t="shared" ca="1" si="119"/>
        <v>-575461379.40087545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-575461379.40087545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-2397755.7475036476</v>
      </c>
      <c r="L1871" s="444">
        <f t="shared" ca="1" si="119"/>
        <v>-577859135.14837909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-577859135.14837909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-2407746.3964515794</v>
      </c>
      <c r="L1872" s="444">
        <f t="shared" ca="1" si="119"/>
        <v>-580266881.54483068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-580266881.54483068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-2417778.673103461</v>
      </c>
      <c r="L1873" s="444">
        <f t="shared" ca="1" si="119"/>
        <v>-582684660.21793413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-582684660.21793413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-2427852.7509080591</v>
      </c>
      <c r="L1874" s="444">
        <f t="shared" ca="1" si="119"/>
        <v>-585112512.96884215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-585112512.96884215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-2437968.8040368422</v>
      </c>
      <c r="L1875" s="444">
        <f t="shared" ca="1" si="119"/>
        <v>-587550481.772879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-587550481.772879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-2448127.0073869959</v>
      </c>
      <c r="L1876" s="444">
        <f t="shared" ca="1" si="119"/>
        <v>-589998608.78026605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-589998608.78026605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-2458327.536584442</v>
      </c>
      <c r="L1877" s="444">
        <f t="shared" ca="1" si="119"/>
        <v>-592456936.31685054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-592456936.31685054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-2468570.5679868772</v>
      </c>
      <c r="L1878" s="444">
        <f t="shared" ca="1" si="119"/>
        <v>-594925506.88483739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-594925506.88483739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-2478856.2786868224</v>
      </c>
      <c r="L1879" s="444">
        <f t="shared" ca="1" si="119"/>
        <v>-597404363.16352427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-597404363.16352427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-2489184.8465146846</v>
      </c>
      <c r="L1880" s="444">
        <f t="shared" ca="1" si="119"/>
        <v>-599893548.01003897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-599893548.01003897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-2499556.4500418291</v>
      </c>
      <c r="L1881" s="444">
        <f t="shared" ca="1" si="119"/>
        <v>-602393104.46008074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-602393104.46008074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-2509971.2685836698</v>
      </c>
      <c r="L1882" s="444">
        <f t="shared" ca="1" si="119"/>
        <v>-604903075.7286644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-604903075.7286644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-2520429.4822027683</v>
      </c>
      <c r="L1883" s="444">
        <f t="shared" ca="1" si="119"/>
        <v>-607423505.21086717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-607423505.21086717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-2530931.2717119465</v>
      </c>
      <c r="L1884" s="444">
        <f t="shared" ca="1" si="119"/>
        <v>-609954436.48257911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-609954436.48257911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-2541476.8186774128</v>
      </c>
      <c r="L1885" s="444">
        <f t="shared" ca="1" si="119"/>
        <v>-612495913.30125654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-612495913.30125654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-2552066.3054219023</v>
      </c>
      <c r="L1886" s="444">
        <f t="shared" ca="1" si="119"/>
        <v>-615047979.60667849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-615047979.60667849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-2562699.915027827</v>
      </c>
      <c r="L1887" s="444">
        <f t="shared" ca="1" si="119"/>
        <v>-617610679.52170634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-617610679.52170634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-2573377.8313404429</v>
      </c>
      <c r="L1888" s="444">
        <f t="shared" ca="1" si="119"/>
        <v>-620184057.35304677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-620184057.35304677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-2584100.238971028</v>
      </c>
      <c r="L1889" s="444">
        <f t="shared" ca="1" si="119"/>
        <v>-622768157.59201777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-622768157.59201777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-2594867.3233000739</v>
      </c>
      <c r="L1890" s="444">
        <f t="shared" ca="1" si="119"/>
        <v>-625363024.91531789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-625363024.91531789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-2605679.2704804912</v>
      </c>
      <c r="L1891" s="444">
        <f t="shared" ca="1" si="119"/>
        <v>-627968704.18579841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-627968704.18579841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-2616536.2674408266</v>
      </c>
      <c r="L1892" s="444">
        <f t="shared" ca="1" si="119"/>
        <v>-630585240.4532392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-630585240.4532392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-2627438.5018884968</v>
      </c>
      <c r="L1893" s="444">
        <f t="shared" ca="1" si="119"/>
        <v>-633212678.95512772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-633212678.95512772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-2638386.162313032</v>
      </c>
      <c r="L1894" s="444">
        <f t="shared" ca="1" si="119"/>
        <v>-635851065.1174407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-635851065.1174407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-2649379.4379893364</v>
      </c>
      <c r="L1895" s="444">
        <f t="shared" ca="1" si="119"/>
        <v>-638500444.55543005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-638500444.55543005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-2660418.5189809585</v>
      </c>
      <c r="L1896" s="444">
        <f t="shared" ca="1" si="119"/>
        <v>-641160863.07441103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-641160863.07441103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-2671503.5961433793</v>
      </c>
      <c r="L1897" s="444">
        <f t="shared" ca="1" si="119"/>
        <v>-643832366.6705544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-643832366.6705544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-2682634.86112731</v>
      </c>
      <c r="L1898" s="444">
        <f t="shared" ca="1" si="119"/>
        <v>-646515001.53168166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-646515001.53168166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-2693812.5063820067</v>
      </c>
      <c r="L1899" s="444">
        <f t="shared" ca="1" si="119"/>
        <v>-649208814.03806365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-649208814.03806365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-2705036.7251585983</v>
      </c>
      <c r="L1900" s="444">
        <f t="shared" ca="1" si="119"/>
        <v>-651913850.76322222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-651913850.76322222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-2716307.7115134257</v>
      </c>
      <c r="L1901" s="444">
        <f t="shared" ca="1" si="119"/>
        <v>-654630158.47473562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-654630158.47473562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-2727625.6603113986</v>
      </c>
      <c r="L1902" s="444">
        <f t="shared" ca="1" si="119"/>
        <v>-657357784.13504696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-657357784.13504696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-2738990.7672293624</v>
      </c>
      <c r="L1903" s="444">
        <f t="shared" ca="1" si="119"/>
        <v>-660096774.90227628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-660096774.90227628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-2750403.2287594844</v>
      </c>
      <c r="L1904" s="444">
        <f t="shared" ca="1" si="119"/>
        <v>-662847178.1310358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-662847178.1310358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-2761863.242212649</v>
      </c>
      <c r="L1905" s="444">
        <f t="shared" ca="1" si="119"/>
        <v>-665609041.37324846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-665609041.37324846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-2773371.0057218685</v>
      </c>
      <c r="L1906" s="444">
        <f t="shared" ca="1" si="119"/>
        <v>-668382412.37897038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-668382412.37897038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-2784926.7182457098</v>
      </c>
      <c r="L1907" s="444">
        <f t="shared" ca="1" si="119"/>
        <v>-671167339.09721613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-671167339.09721613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-2796530.5795717337</v>
      </c>
      <c r="L1908" s="444">
        <f t="shared" ca="1" si="119"/>
        <v>-673963869.67678785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-673963869.67678785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-2808182.7903199494</v>
      </c>
      <c r="L1909" s="444">
        <f t="shared" ca="1" si="119"/>
        <v>-676772052.46710777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-676772052.46710777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-2819883.5519462824</v>
      </c>
      <c r="L1910" s="444">
        <f t="shared" ca="1" si="119"/>
        <v>-679591936.01905406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-679591936.01905406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-2831633.0667460584</v>
      </c>
      <c r="L1911" s="444">
        <f t="shared" ca="1" si="119"/>
        <v>-682423569.08580017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-682423569.08580017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-2843431.5378575008</v>
      </c>
      <c r="L1912" s="444">
        <f t="shared" ca="1" si="119"/>
        <v>-685267000.6236577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-685267000.6236577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-2855279.1692652404</v>
      </c>
      <c r="L1913" s="444">
        <f t="shared" ca="1" si="119"/>
        <v>-688122279.79292297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-688122279.79292297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-2867176.1658038455</v>
      </c>
      <c r="L1914" s="444">
        <f t="shared" ca="1" si="119"/>
        <v>-690989455.95872676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-690989455.95872676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-2879122.7331613614</v>
      </c>
      <c r="L1915" s="444">
        <f t="shared" ca="1" si="119"/>
        <v>-693868578.69188809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-693868578.69188809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-2891119.0778828668</v>
      </c>
      <c r="L1916" s="444">
        <f t="shared" ca="1" si="119"/>
        <v>-696759697.76977098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-696759697.76977098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-2903165.4073740458</v>
      </c>
      <c r="L1917" s="444">
        <f t="shared" ca="1" si="119"/>
        <v>-699662863.177145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-699662863.177145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-2915261.929904771</v>
      </c>
      <c r="L1918" s="444">
        <f t="shared" ca="1" si="119"/>
        <v>-702578125.10704982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-702578125.10704982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-2927408.8546127076</v>
      </c>
      <c r="L1919" s="444">
        <f t="shared" ca="1" si="119"/>
        <v>-705505533.96166253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-705505533.96166253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-2939606.3915069271</v>
      </c>
      <c r="L1920" s="444">
        <f t="shared" ca="1" si="119"/>
        <v>-708445140.35316944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-708445140.35316944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-2951854.7514715395</v>
      </c>
      <c r="L1921" s="444">
        <f t="shared" ca="1" si="119"/>
        <v>-711396995.10464096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-711396995.10464096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-2964154.1462693373</v>
      </c>
      <c r="L1922" s="444">
        <f t="shared" ca="1" si="119"/>
        <v>-714361149.25091028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-714361149.25091028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-2976504.7885454595</v>
      </c>
      <c r="L1923" s="444">
        <f t="shared" ca="1" si="119"/>
        <v>-717337654.03945577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-717337654.03945577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-2988906.8918310655</v>
      </c>
      <c r="L1924" s="444">
        <f t="shared" ca="1" si="119"/>
        <v>-720326560.93128681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-720326560.93128681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-3001360.6705470285</v>
      </c>
      <c r="L1925" s="444">
        <f t="shared" ca="1" si="119"/>
        <v>-723327921.60183382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-723327921.60183382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-3013866.3400076409</v>
      </c>
      <c r="L1926" s="444">
        <f t="shared" ca="1" si="119"/>
        <v>-726341787.94184148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-726341787.94184148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-3026424.1164243394</v>
      </c>
      <c r="L1927" s="444">
        <f t="shared" ca="1" si="119"/>
        <v>-729368212.05826581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-729368212.05826581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-3039034.2169094407</v>
      </c>
      <c r="L1928" s="444">
        <f t="shared" ca="1" si="119"/>
        <v>-732407246.27517521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-732407246.27517521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-3051696.8594798967</v>
      </c>
      <c r="L1929" s="444">
        <f t="shared" ca="1" si="119"/>
        <v>-735458943.13465512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-735458943.13465512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-3064412.2630610629</v>
      </c>
      <c r="L1930" s="444">
        <f t="shared" ca="1" si="119"/>
        <v>-738523355.39771616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-738523355.39771616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-3077180.6474904842</v>
      </c>
      <c r="L1931" s="444">
        <f t="shared" ca="1" si="119"/>
        <v>-741600536.04520667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-741600536.04520667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-3090002.2335216943</v>
      </c>
      <c r="L1932" s="444">
        <f t="shared" ca="1" si="119"/>
        <v>-744690538.27872837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-744690538.27872837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-3102877.2428280348</v>
      </c>
      <c r="L1933" s="444">
        <f t="shared" ca="1" si="119"/>
        <v>-747793415.52155638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-747793415.52155638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-3115805.8980064848</v>
      </c>
      <c r="L1934" s="444">
        <f t="shared" ca="1" si="119"/>
        <v>-750909221.41956282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-750909221.41956282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-3128788.4225815115</v>
      </c>
      <c r="L1935" s="444">
        <f t="shared" ca="1" si="119"/>
        <v>-754038009.84214437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-754038009.84214437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-3141825.0410089348</v>
      </c>
      <c r="L1936" s="444">
        <f t="shared" ca="1" si="119"/>
        <v>-757179834.88315332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-757179834.88315332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-3154915.9786798055</v>
      </c>
      <c r="L1937" s="444">
        <f t="shared" ca="1" si="119"/>
        <v>-760334750.8618331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-760334750.8618331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-3168061.4619243047</v>
      </c>
      <c r="L1938" s="444">
        <f t="shared" ca="1" si="119"/>
        <v>-763502812.32375741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-763502812.32375741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-3181261.7180156559</v>
      </c>
      <c r="L1939" s="444">
        <f t="shared" ca="1" si="119"/>
        <v>-766684074.04177308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-766684074.04177308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-3194516.9751740545</v>
      </c>
      <c r="L1940" s="444">
        <f t="shared" ca="1" si="119"/>
        <v>-769878591.01694715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-769878591.01694715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-3207827.4625706133</v>
      </c>
      <c r="L1941" s="444">
        <f t="shared" ca="1" si="119"/>
        <v>-773086418.47951782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-773086418.47951782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-3221193.4103313242</v>
      </c>
      <c r="L1942" s="444">
        <f t="shared" ca="1" si="119"/>
        <v>-776307611.88984919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-776307611.88984919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-3234615.0495410385</v>
      </c>
      <c r="L1943" s="444">
        <f t="shared" ca="1" si="119"/>
        <v>-779542226.93939018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-779542226.93939018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-3248092.6122474591</v>
      </c>
      <c r="L1944" s="444">
        <f t="shared" ca="1" si="119"/>
        <v>-782790319.55163765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-782790319.55163765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-3261626.3314651567</v>
      </c>
      <c r="L1945" s="444">
        <f t="shared" ca="1" si="119"/>
        <v>-786051945.88310277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-786051945.88310277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-3275216.441179595</v>
      </c>
      <c r="L1946" s="444">
        <f t="shared" ca="1" si="119"/>
        <v>-789327162.32428241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-789327162.32428241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-3288863.1763511766</v>
      </c>
      <c r="L1947" s="444">
        <f t="shared" ca="1" si="119"/>
        <v>-792616025.5006336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-792616025.5006336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-3302566.7729193065</v>
      </c>
      <c r="L1948" s="444">
        <f t="shared" ca="1" si="119"/>
        <v>-795918592.27355289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-795918592.27355289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-3316327.4678064706</v>
      </c>
      <c r="L1949" s="444">
        <f t="shared" ca="1" si="119"/>
        <v>-799234919.74135935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-799234919.74135935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-3330145.4989223308</v>
      </c>
      <c r="L1950" s="444">
        <f t="shared" ca="1" si="119"/>
        <v>-802565065.2402817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-802565065.2402817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-3344021.1051678406</v>
      </c>
      <c r="L1951" s="444">
        <f t="shared" ca="1" si="119"/>
        <v>-805909086.34544957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-805909086.34544957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-3357954.5264393734</v>
      </c>
      <c r="L1952" s="444">
        <f t="shared" ca="1" si="119"/>
        <v>-809267040.871889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-809267040.871889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-3371946.003632871</v>
      </c>
      <c r="L1953" s="444">
        <f t="shared" ca="1" si="119"/>
        <v>-812638986.8755219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-812638986.8755219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-3385995.7786480077</v>
      </c>
      <c r="L1954" s="444">
        <f t="shared" ca="1" si="119"/>
        <v>-816024982.65416992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-816024982.65416992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-3400104.0943923746</v>
      </c>
      <c r="L1955" s="444">
        <f t="shared" ca="1" si="119"/>
        <v>-819425086.74856234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-819425086.74856234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-3414271.1947856764</v>
      </c>
      <c r="L1956" s="444">
        <f t="shared" ca="1" si="119"/>
        <v>-822839357.94334805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-822839357.94334805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-3428497.32476395</v>
      </c>
      <c r="L1957" s="444">
        <f t="shared" ca="1" si="119"/>
        <v>-826267855.26811194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-826267855.26811194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-3442782.7302837996</v>
      </c>
      <c r="L1958" s="444">
        <f t="shared" ca="1" si="119"/>
        <v>-829710637.9983958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-829710637.9983958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-3457127.6583266491</v>
      </c>
      <c r="L1959" s="444">
        <f t="shared" ca="1" si="119"/>
        <v>-833167765.65672243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-833167765.65672243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-3471532.35690301</v>
      </c>
      <c r="L1960" s="444">
        <f t="shared" ca="1" si="119"/>
        <v>-836639298.01362538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-836639298.01362538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-3485997.0750567722</v>
      </c>
      <c r="L1961" s="444">
        <f t="shared" ca="1" si="119"/>
        <v>-840125295.08868217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-840125295.08868217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-3500522.0628695097</v>
      </c>
      <c r="L1962" s="444">
        <f t="shared" ca="1" si="119"/>
        <v>-843625817.15155172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-843625817.15155172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-3515107.5714647989</v>
      </c>
      <c r="L1963" s="444">
        <f t="shared" ca="1" si="119"/>
        <v>-847140924.7230165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-847140924.7230165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-3529753.8530125683</v>
      </c>
      <c r="L1964" s="444">
        <f t="shared" ca="1" si="119"/>
        <v>-850670678.57602906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-850670678.57602906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-3544461.1607334544</v>
      </c>
      <c r="L1965" s="444">
        <f t="shared" ca="1" si="119"/>
        <v>-854215139.73676252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-854215139.73676252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-3559229.7489031767</v>
      </c>
      <c r="L1966" s="444">
        <f t="shared" ca="1" si="119"/>
        <v>-857774369.48566568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-857774369.48566568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-3574059.8728569401</v>
      </c>
      <c r="L1967" s="444">
        <f t="shared" ca="1" si="119"/>
        <v>-861348429.35852265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-861348429.35852265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-3588951.7889938443</v>
      </c>
      <c r="L1968" s="444">
        <f t="shared" ca="1" si="119"/>
        <v>-864937381.14751649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-864937381.14751649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-3603905.7547813188</v>
      </c>
      <c r="L1969" s="444">
        <f t="shared" ca="1" si="119"/>
        <v>-868541286.90229785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-868541286.90229785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-3618922.0287595745</v>
      </c>
      <c r="L1970" s="444">
        <f t="shared" ca="1" si="119"/>
        <v>-872160208.93105745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-872160208.93105745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-3634000.8705460727</v>
      </c>
      <c r="L1971" s="444">
        <f t="shared" ca="1" si="119"/>
        <v>-875794209.80160356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-875794209.80160356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-3649142.5408400148</v>
      </c>
      <c r="L1972" s="444">
        <f t="shared" ca="1" si="119"/>
        <v>-879443352.34244359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-879443352.34244359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-3664347.3014268479</v>
      </c>
      <c r="L1973" s="444">
        <f t="shared" ca="1" si="119"/>
        <v>-883107699.64387047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-883107699.64387047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-3679615.4151827935</v>
      </c>
      <c r="L1974" s="444">
        <f t="shared" ca="1" si="119"/>
        <v>-886787315.0590533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-886787315.0590533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-3694947.146079388</v>
      </c>
      <c r="L1975" s="444">
        <f t="shared" ca="1" si="119"/>
        <v>-890482262.20513272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-890482262.20513272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-3710342.7591880527</v>
      </c>
      <c r="L1976" s="444">
        <f t="shared" ca="1" si="119"/>
        <v>-894192604.96432078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-894192604.96432078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-3725802.5206846693</v>
      </c>
      <c r="L1977" s="444">
        <f t="shared" ca="1" si="119"/>
        <v>-897918407.4850055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-897918407.4850055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-3741326.6978541897</v>
      </c>
      <c r="L1978" s="444">
        <f t="shared" ca="1" si="119"/>
        <v>-901659734.18285966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-901659734.18285966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-3756915.5590952486</v>
      </c>
      <c r="L1979" s="444">
        <f t="shared" ca="1" si="119"/>
        <v>-905416649.74195492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-905416649.74195492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-3772569.3739248118</v>
      </c>
      <c r="L1980" s="444">
        <f t="shared" ca="1" si="119"/>
        <v>-909189219.11587977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-909189219.11587977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-3788288.4129828326</v>
      </c>
      <c r="L1981" s="444">
        <f t="shared" ca="1" si="119"/>
        <v>-912977507.5288626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-912977507.5288626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-3804072.9480369273</v>
      </c>
      <c r="L1982" s="444">
        <f t="shared" ca="1" si="119"/>
        <v>-916781580.4768995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-916781580.4768995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-3819923.2519870806</v>
      </c>
      <c r="L1983" s="444">
        <f t="shared" ca="1" si="119"/>
        <v>-920601503.7288866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-920601503.7288866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-3835839.5988703612</v>
      </c>
      <c r="L1984" s="444">
        <f t="shared" ca="1" si="119"/>
        <v>-924437343.327757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-924437343.327757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-3851822.2638656539</v>
      </c>
      <c r="L1985" s="444">
        <f t="shared" ca="1" si="119"/>
        <v>-928289165.59162271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-928289165.59162271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-3867871.5232984279</v>
      </c>
      <c r="L1986" s="444">
        <f t="shared" ca="1" si="119"/>
        <v>-932157037.11492109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-932157037.11492109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-3883987.6546455044</v>
      </c>
      <c r="L1987" s="444">
        <f t="shared" ca="1" si="119"/>
        <v>-936041024.76956666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-936041024.76956666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-3900170.9365398609</v>
      </c>
      <c r="L1988" s="444">
        <f t="shared" ca="1" si="119"/>
        <v>-939941195.70610654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-939941195.70610654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-3916421.6487754439</v>
      </c>
      <c r="L1989" s="444">
        <f t="shared" ca="1" si="119"/>
        <v>-943857617.354882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-943857617.354882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-3932740.0723120081</v>
      </c>
      <c r="L1990" s="444">
        <f t="shared" ca="1" si="119"/>
        <v>-947790357.427194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-947790357.427194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-3949126.4892799756</v>
      </c>
      <c r="L1991" s="444">
        <f t="shared" ca="1" si="119"/>
        <v>-951739483.91647398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-951739483.91647398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-3965581.1829853086</v>
      </c>
      <c r="L1992" s="444">
        <f t="shared" ca="1" si="119"/>
        <v>-955705065.09945929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-955705065.09945929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-3982104.4379144139</v>
      </c>
      <c r="L1993" s="444">
        <f t="shared" ca="1" si="119"/>
        <v>-959687169.53737366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-959687169.53737366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-3998696.539739057</v>
      </c>
      <c r="L1994" s="444">
        <f t="shared" ca="1" si="119"/>
        <v>-963685866.07711267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-963685866.07711267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-4015357.7753213025</v>
      </c>
      <c r="L1995" s="444">
        <f t="shared" ca="1" si="119"/>
        <v>-967701223.85243392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-967701223.85243392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-4032088.4327184744</v>
      </c>
      <c r="L1996" s="444">
        <f t="shared" ca="1" si="119"/>
        <v>-971733312.28515244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-971733312.28515244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-4048888.8011881351</v>
      </c>
      <c r="L1997" s="444">
        <f t="shared" ca="1" si="119"/>
        <v>-975782201.08634055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-975782201.08634055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-4065759.1711930856</v>
      </c>
      <c r="L1998" s="444">
        <f t="shared" ca="1" si="119"/>
        <v>-979847960.25753367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-979847960.25753367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-4082699.8344063903</v>
      </c>
      <c r="L1999" s="444">
        <f t="shared" ca="1" si="119"/>
        <v>-983930660.09194005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-983930660.09194005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-4099711.0837164163</v>
      </c>
      <c r="L2000" s="444">
        <f t="shared" ca="1" si="119"/>
        <v>-988030371.17565644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-988030371.17565644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-4116793.2132319016</v>
      </c>
      <c r="L2001" s="444">
        <f t="shared" ca="1" si="119"/>
        <v>-992147164.38888836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-992147164.38888836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-4133946.5182870342</v>
      </c>
      <c r="L2002" s="444">
        <f t="shared" ca="1" si="119"/>
        <v>-996281110.90717542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-996281110.90717542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-4151171.295446564</v>
      </c>
      <c r="L2003" s="444">
        <f t="shared" ca="1" si="119"/>
        <v>-1000432282.2026219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-1000432282.2026219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-4168467.8425109247</v>
      </c>
      <c r="L2004" s="444">
        <f t="shared" ca="1" si="119"/>
        <v>-1004600750.0451329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-1004600750.0451329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-4185836.4585213875</v>
      </c>
      <c r="L2005" s="444">
        <f t="shared" ca="1" si="119"/>
        <v>-1008786586.5036542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-1008786586.5036542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-4203277.4437652268</v>
      </c>
      <c r="L2006" s="444">
        <f t="shared" ca="1" si="119"/>
        <v>-1012989863.9474195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-1012989863.9474195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-4220791.0997809144</v>
      </c>
      <c r="L2007" s="444">
        <f t="shared" ca="1" si="119"/>
        <v>-1017210655.0472004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-1017210655.0472004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-4238377.7293633353</v>
      </c>
      <c r="L2008" s="444">
        <f t="shared" ca="1" si="119"/>
        <v>-1021449032.7765638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-1021449032.7765638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-4256037.6365690157</v>
      </c>
      <c r="L2009" s="444">
        <f t="shared" ca="1" si="119"/>
        <v>-1025705070.4131328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-1025705070.4131328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-4273771.1267213868</v>
      </c>
      <c r="L2010" s="444">
        <f t="shared" ca="1" si="119"/>
        <v>-1029978841.5398542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-1029978841.5398542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-4291578.5064160591</v>
      </c>
      <c r="L2011" s="444">
        <f t="shared" ca="1" si="119"/>
        <v>-1034270420.0462703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-1034270420.0462703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-4309460.0835261261</v>
      </c>
      <c r="L2012" s="444">
        <f t="shared" ca="1" si="119"/>
        <v>-1038579880.1297964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-1038579880.1297964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-4327416.1672074841</v>
      </c>
      <c r="L2013" s="444">
        <f t="shared" ca="1" si="119"/>
        <v>-1042907296.2970039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-1042907296.2970039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-4345447.0679041818</v>
      </c>
      <c r="L2014" s="444">
        <f t="shared" ca="1" si="119"/>
        <v>-1047252743.3649081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-1047252743.3649081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-4363553.0973537844</v>
      </c>
      <c r="L2015" s="444">
        <f t="shared" ca="1" si="119"/>
        <v>-1051616296.4622619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-1051616296.4622619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-4381734.5685927579</v>
      </c>
      <c r="L2016" s="444">
        <f t="shared" ca="1" si="119"/>
        <v>-1055998031.0308547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-1055998031.0308547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-4399991.7959618941</v>
      </c>
      <c r="L2017" s="444">
        <f t="shared" ca="1" si="119"/>
        <v>-1060398022.8268166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-1060398022.8268166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-4418325.0951117352</v>
      </c>
      <c r="L2018" s="444">
        <f t="shared" ca="1" si="119"/>
        <v>-1064816347.9219283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-1064816347.9219283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-4436734.7830080343</v>
      </c>
      <c r="L2019" s="444">
        <f t="shared" ca="1" si="119"/>
        <v>-1069253082.7049363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-1069253082.7049363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-4455221.1779372348</v>
      </c>
      <c r="L2020" s="444">
        <f t="shared" ca="1" si="119"/>
        <v>-1073708303.8828735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-1073708303.8828735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-4473784.5995119726</v>
      </c>
      <c r="L2021" s="444">
        <f t="shared" ca="1" si="119"/>
        <v>-1078182088.4823854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-1078182088.4823854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-4492425.3686766056</v>
      </c>
      <c r="L2022" s="444">
        <f t="shared" ca="1" si="119"/>
        <v>-1082674513.8510621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-1082674513.8510621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-4511143.8077127589</v>
      </c>
      <c r="L2023" s="444">
        <f t="shared" ca="1" si="119"/>
        <v>-1087185657.6587749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-1087185657.6587749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-4529940.2402448952</v>
      </c>
      <c r="L2024" s="444">
        <f t="shared" ca="1" si="119"/>
        <v>-1091715597.8990197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-1091715597.8990197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-4548814.9912459152</v>
      </c>
      <c r="L2025" s="444">
        <f t="shared" ca="1" si="119"/>
        <v>-1096264412.8902657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-1096264412.8902657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-4567768.3870427739</v>
      </c>
      <c r="L2026" s="444">
        <f t="shared" ca="1" si="119"/>
        <v>-1100832181.2773085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-1100832181.2773085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-4586800.7553221183</v>
      </c>
      <c r="L2027" s="444">
        <f t="shared" ca="1" si="119"/>
        <v>-1105418982.0326307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-1105418982.0326307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-4605912.4251359608</v>
      </c>
      <c r="L2028" s="444">
        <f t="shared" ca="1" si="119"/>
        <v>-1110024894.4577665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-1110024894.4577665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-4625103.7269073604</v>
      </c>
      <c r="L2029" s="444">
        <f t="shared" ca="1" si="119"/>
        <v>-1114649998.1846738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-1114649998.1846738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-4644374.9924361408</v>
      </c>
      <c r="L2030" s="444">
        <f t="shared" ca="1" si="119"/>
        <v>-1119294373.17711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-1119294373.17711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-4663726.5549046248</v>
      </c>
      <c r="L2031" s="444">
        <f t="shared" ca="1" si="119"/>
        <v>-1123958099.7320147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-1123958099.7320147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-4683158.7488833945</v>
      </c>
      <c r="L2032" s="444">
        <f t="shared" ca="1" si="119"/>
        <v>-1128641258.4808981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-1128641258.4808981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-4702671.9103370756</v>
      </c>
      <c r="L2033" s="444">
        <f t="shared" ca="1" si="119"/>
        <v>-1133343930.3912351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-1133343930.3912351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-4722266.3766301461</v>
      </c>
      <c r="L2034" s="444">
        <f t="shared" ca="1" si="119"/>
        <v>-1138066196.7678652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-1138066196.7678652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-4741942.486532772</v>
      </c>
      <c r="L2035" s="444">
        <f t="shared" ca="1" si="119"/>
        <v>-1142808139.2543979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-1142808139.2543979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-4761700.5802266579</v>
      </c>
      <c r="L2036" s="444">
        <f t="shared" ca="1" si="119"/>
        <v>-1147569839.8346245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-1147569839.8346245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-4781540.9993109358</v>
      </c>
      <c r="L2037" s="444">
        <f t="shared" ca="1" si="119"/>
        <v>-1152351380.8339355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-1152351380.8339355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-4801464.086808065</v>
      </c>
      <c r="L2038" s="444">
        <f t="shared" ca="1" si="119"/>
        <v>-1157152844.9207435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-1157152844.9207435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-4821470.1871697642</v>
      </c>
      <c r="L2039" s="444">
        <f t="shared" ca="1" si="119"/>
        <v>-1161974315.1079133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-1161974315.1079133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-4841559.6462829718</v>
      </c>
      <c r="L2040" s="444">
        <f t="shared" ca="1" si="119"/>
        <v>-1166815874.7541962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-1166815874.7541962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-4861732.8114758171</v>
      </c>
      <c r="L2041" s="444">
        <f t="shared" ca="1" si="119"/>
        <v>-1171677607.5656719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-1171677607.5656719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-4881990.0315236328</v>
      </c>
      <c r="L2042" s="444">
        <f t="shared" ca="1" si="119"/>
        <v>-1176559597.5971956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-1176559597.5971956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-4902331.6566549819</v>
      </c>
      <c r="L2043" s="444">
        <f t="shared" ca="1" si="119"/>
        <v>-1181461929.2538507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-1181461929.2538507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-4922758.0385577111</v>
      </c>
      <c r="L2044" s="444">
        <f t="shared" ca="1" si="119"/>
        <v>-1186384687.2924085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-1186384687.2924085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-4943269.5303850351</v>
      </c>
      <c r="L2045" s="444">
        <f t="shared" ca="1" si="119"/>
        <v>-1191327956.8227935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-1191327956.8227935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-4963866.4867616398</v>
      </c>
      <c r="L2046" s="444">
        <f t="shared" ca="1" si="119"/>
        <v>-1196291823.3095551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-1196291823.3095551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-4984549.263789813</v>
      </c>
      <c r="L2047" s="444">
        <f t="shared" ca="1" si="119"/>
        <v>-1201276372.5733449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-1201276372.5733449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-5005318.2190556042</v>
      </c>
      <c r="L2048" s="444">
        <f t="shared" ref="L2048:L2302" ca="1" si="124">I2048-J2048+K2048</f>
        <v>-1206281690.7924006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-1206281690.7924006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-5026173.7116350029</v>
      </c>
      <c r="L2049" s="444">
        <f t="shared" ca="1" si="124"/>
        <v>-1211307864.5040357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-1211307864.5040357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-5047116.1021001488</v>
      </c>
      <c r="L2050" s="444">
        <f t="shared" ca="1" si="124"/>
        <v>-1216354980.6061358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-1216354980.6061358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-5068145.7525255661</v>
      </c>
      <c r="L2051" s="444">
        <f t="shared" ca="1" si="124"/>
        <v>-1221423126.3586614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-1221423126.3586614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-5089263.0264944229</v>
      </c>
      <c r="L2052" s="444">
        <f t="shared" ca="1" si="124"/>
        <v>-1226512389.3851559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-1226512389.3851559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-5110468.2891048165</v>
      </c>
      <c r="L2053" s="444">
        <f t="shared" ca="1" si="124"/>
        <v>-1231622857.6742606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-1231622857.6742606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-5131761.9069760861</v>
      </c>
      <c r="L2054" s="444">
        <f t="shared" ca="1" si="124"/>
        <v>-1236754619.5812366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-1236754619.5812366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-5153144.2482551523</v>
      </c>
      <c r="L2055" s="444">
        <f t="shared" ca="1" si="124"/>
        <v>-1241907763.8294919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-1241907763.8294919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-5174615.6826228825</v>
      </c>
      <c r="L2056" s="444">
        <f t="shared" ca="1" si="124"/>
        <v>-1247082379.5121148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-1247082379.5121148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-5196176.5813004784</v>
      </c>
      <c r="L2057" s="444">
        <f t="shared" ca="1" si="124"/>
        <v>-1252278556.0934153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-1252278556.0934153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-5217827.3170558969</v>
      </c>
      <c r="L2058" s="444">
        <f t="shared" ca="1" si="124"/>
        <v>-1257496383.4104712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-1257496383.4104712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-5239568.2642102968</v>
      </c>
      <c r="L2059" s="444">
        <f t="shared" ca="1" si="124"/>
        <v>-1262735951.6746814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-1262735951.6746814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-5261399.7986445054</v>
      </c>
      <c r="L2060" s="444">
        <f t="shared" ca="1" si="124"/>
        <v>-1267997351.473326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-1267997351.473326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-5283322.2978055244</v>
      </c>
      <c r="L2061" s="444">
        <f t="shared" ca="1" si="124"/>
        <v>-1273280673.7711315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-1273280673.7711315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-5305336.1407130482</v>
      </c>
      <c r="L2062" s="444">
        <f t="shared" ca="1" si="124"/>
        <v>-1278586009.9118445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-1278586009.9118445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-5327441.7079660185</v>
      </c>
      <c r="L2063" s="444">
        <f t="shared" ca="1" si="124"/>
        <v>-1283913451.6198106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-1283913451.6198106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-5349639.3817492109</v>
      </c>
      <c r="L2064" s="444">
        <f t="shared" ca="1" si="124"/>
        <v>-1289263091.0015597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-1289263091.0015597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-5371929.5458398322</v>
      </c>
      <c r="L2065" s="444">
        <f t="shared" ca="1" si="124"/>
        <v>-1294635020.5473995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-1294635020.5473995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-5394312.5856141644</v>
      </c>
      <c r="L2066" s="444">
        <f t="shared" ca="1" si="124"/>
        <v>-1300029333.1330137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-1300029333.1330137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-5416788.8880542237</v>
      </c>
      <c r="L2067" s="444">
        <f t="shared" ca="1" si="124"/>
        <v>-1305446122.0210679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-1305446122.0210679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-5439358.8417544495</v>
      </c>
      <c r="L2068" s="444">
        <f t="shared" ca="1" si="124"/>
        <v>-1310885480.8628223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-1310885480.8628223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-5462022.8369284263</v>
      </c>
      <c r="L2069" s="444">
        <f t="shared" ca="1" si="124"/>
        <v>-1316347503.6997507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-1316347503.6997507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-5484781.2654156275</v>
      </c>
      <c r="L2070" s="444">
        <f t="shared" ca="1" si="124"/>
        <v>-1321832284.9651663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-1321832284.9651663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-5507634.5206881929</v>
      </c>
      <c r="L2071" s="444">
        <f t="shared" ca="1" si="124"/>
        <v>-1327339919.4858546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-1327339919.4858546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-5530582.9978577271</v>
      </c>
      <c r="L2072" s="444">
        <f t="shared" ca="1" si="124"/>
        <v>-1332870502.4837124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-1332870502.4837124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-5553627.0936821355</v>
      </c>
      <c r="L2073" s="444">
        <f t="shared" ca="1" si="124"/>
        <v>-1338424129.5773945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-1338424129.5773945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-5576767.2065724768</v>
      </c>
      <c r="L2074" s="444">
        <f t="shared" ca="1" si="124"/>
        <v>-1344000896.783967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-1344000896.783967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-5600003.7365998626</v>
      </c>
      <c r="L2075" s="444">
        <f t="shared" ca="1" si="124"/>
        <v>-1349600900.5205669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-1349600900.5205669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-5623337.0855023619</v>
      </c>
      <c r="L2076" s="444">
        <f t="shared" ca="1" si="124"/>
        <v>-1355224237.6060693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-1355224237.6060693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-5646767.6566919554</v>
      </c>
      <c r="L2077" s="444">
        <f t="shared" ca="1" si="124"/>
        <v>-1360871005.2627614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-1360871005.2627614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-5670295.8552615056</v>
      </c>
      <c r="L2078" s="444">
        <f t="shared" ca="1" si="124"/>
        <v>-1366541301.1180229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-1366541301.1180229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-5693922.087991762</v>
      </c>
      <c r="L2079" s="444">
        <f t="shared" ca="1" si="124"/>
        <v>-1372235223.2060146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-1372235223.2060146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-5717646.7633583946</v>
      </c>
      <c r="L2080" s="444">
        <f t="shared" ca="1" si="124"/>
        <v>-1377952869.969373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-1377952869.969373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-5741470.2915390544</v>
      </c>
      <c r="L2081" s="444">
        <f t="shared" ca="1" si="124"/>
        <v>-1383694340.2609119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-1383694340.2609119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-5765393.0844204668</v>
      </c>
      <c r="L2082" s="444">
        <f t="shared" ca="1" si="124"/>
        <v>-1389459733.3453324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-1389459733.3453324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-5789415.5556055512</v>
      </c>
      <c r="L2083" s="444">
        <f t="shared" ca="1" si="124"/>
        <v>-1395249148.900938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-1395249148.900938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-5813538.1204205751</v>
      </c>
      <c r="L2084" s="444">
        <f t="shared" ca="1" si="124"/>
        <v>-1401062687.0213585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-1401062687.0213585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-5837761.1959223272</v>
      </c>
      <c r="L2085" s="444">
        <f t="shared" ca="1" si="124"/>
        <v>-1406900448.2172809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-1406900448.2172809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-5862085.200905337</v>
      </c>
      <c r="L2086" s="444">
        <f t="shared" ca="1" si="124"/>
        <v>-1412762533.4181862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-1412762533.4181862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-5886510.5559091093</v>
      </c>
      <c r="L2087" s="444">
        <f t="shared" ca="1" si="124"/>
        <v>-1418649043.9740953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-1418649043.9740953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-5911037.683225397</v>
      </c>
      <c r="L2088" s="444">
        <f t="shared" ca="1" si="124"/>
        <v>-1424560081.6573207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-1424560081.6573207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-5935667.0069055026</v>
      </c>
      <c r="L2089" s="444">
        <f t="shared" ca="1" si="124"/>
        <v>-1430495748.6642263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-1430495748.6642263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-5960398.9527676096</v>
      </c>
      <c r="L2090" s="444">
        <f t="shared" ca="1" si="124"/>
        <v>-1436456147.6169939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-1436456147.6169939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-5985233.9484041408</v>
      </c>
      <c r="L2091" s="444">
        <f t="shared" ca="1" si="124"/>
        <v>-1442441381.565398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-1442441381.565398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-6010172.4231891586</v>
      </c>
      <c r="L2092" s="444">
        <f t="shared" ca="1" si="124"/>
        <v>-1448451553.9885871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-1448451553.9885871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-6035214.8082857793</v>
      </c>
      <c r="L2093" s="444">
        <f t="shared" ca="1" si="124"/>
        <v>-1454486768.7968729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-1454486768.7968729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-6060361.536653637</v>
      </c>
      <c r="L2094" s="444">
        <f t="shared" ca="1" si="124"/>
        <v>-1460547130.3335264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-1460547130.3335264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-6085613.0430563595</v>
      </c>
      <c r="L2095" s="444">
        <f t="shared" ca="1" si="124"/>
        <v>-1466632743.3765826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-1466632743.3765826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-6110969.7640690943</v>
      </c>
      <c r="L2096" s="444">
        <f t="shared" ca="1" si="124"/>
        <v>-1472743713.1406517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-1472743713.1406517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-6136432.1380860489</v>
      </c>
      <c r="L2097" s="444">
        <f t="shared" ca="1" si="124"/>
        <v>-1478880145.2787378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-1478880145.2787378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-6162000.6053280737</v>
      </c>
      <c r="L2098" s="444">
        <f t="shared" ca="1" si="124"/>
        <v>-1485042145.8840659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-1485042145.8840659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-6187675.6078502741</v>
      </c>
      <c r="L2099" s="444">
        <f t="shared" ca="1" si="124"/>
        <v>-1491229821.4919162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-1491229821.4919162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-6213457.5895496504</v>
      </c>
      <c r="L2100" s="444">
        <f t="shared" ca="1" si="124"/>
        <v>-1497443279.0814657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-1497443279.0814657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-6239346.9961727737</v>
      </c>
      <c r="L2101" s="444">
        <f t="shared" ca="1" si="124"/>
        <v>-1503682626.0776384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-1503682626.0776384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-6265344.2753234934</v>
      </c>
      <c r="L2102" s="444">
        <f t="shared" ca="1" si="124"/>
        <v>-1509947970.3529618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-1509947970.3529618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-6291449.8764706738</v>
      </c>
      <c r="L2103" s="444">
        <f t="shared" ca="1" si="124"/>
        <v>-1516239420.2294323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-1516239420.2294323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-6317664.2509559682</v>
      </c>
      <c r="L2104" s="444">
        <f t="shared" ca="1" si="124"/>
        <v>-1522557084.4803884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-1522557084.4803884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-6343987.8520016186</v>
      </c>
      <c r="L2105" s="444">
        <f t="shared" ca="1" si="124"/>
        <v>-1528901072.3323901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-1528901072.3323901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-6370421.1347182915</v>
      </c>
      <c r="L2106" s="444">
        <f t="shared" ca="1" si="124"/>
        <v>-1535271493.4671082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-1535271493.4671082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-6396964.5561129507</v>
      </c>
      <c r="L2107" s="444">
        <f t="shared" ca="1" si="124"/>
        <v>-1541668458.0232213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-1541668458.0232213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-6423618.5750967553</v>
      </c>
      <c r="L2108" s="444">
        <f t="shared" ca="1" si="124"/>
        <v>-1548092076.5983181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-1548092076.5983181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-6450383.6524929916</v>
      </c>
      <c r="L2109" s="444">
        <f t="shared" ca="1" si="124"/>
        <v>-1554542460.2508111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-1554542460.2508111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-6477260.2510450464</v>
      </c>
      <c r="L2110" s="444">
        <f t="shared" ca="1" si="124"/>
        <v>-1561019720.5018561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-1561019720.5018561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-6504248.8354243999</v>
      </c>
      <c r="L2111" s="444">
        <f t="shared" ca="1" si="124"/>
        <v>-1567523969.3372805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-1567523969.3372805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-6531349.8722386686</v>
      </c>
      <c r="L2112" s="444">
        <f t="shared" ca="1" si="124"/>
        <v>-1574055319.2095191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-1574055319.2095191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-6558563.8300396632</v>
      </c>
      <c r="L2113" s="444">
        <f t="shared" ca="1" si="124"/>
        <v>-1580613883.0395589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-1580613883.0395589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-6585891.1793314954</v>
      </c>
      <c r="L2114" s="444">
        <f t="shared" ca="1" si="124"/>
        <v>-1587199774.2188904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-1587199774.2188904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-6613332.3925787099</v>
      </c>
      <c r="L2115" s="444">
        <f t="shared" ca="1" si="124"/>
        <v>-1593813106.611469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-1593813106.611469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-6640887.9442144539</v>
      </c>
      <c r="L2116" s="444">
        <f t="shared" ca="1" si="124"/>
        <v>-1600453994.5556834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-1600453994.5556834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-6668558.3106486807</v>
      </c>
      <c r="L2117" s="444">
        <f t="shared" ca="1" si="124"/>
        <v>-1607122552.8663321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-1607122552.8663321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-6696343.9702763837</v>
      </c>
      <c r="L2118" s="444">
        <f t="shared" ca="1" si="124"/>
        <v>-1613818896.8366084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-1613818896.8366084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-6724245.4034858681</v>
      </c>
      <c r="L2119" s="444">
        <f t="shared" ca="1" si="124"/>
        <v>-1620543142.2400942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-1620543142.2400942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-6752263.092667059</v>
      </c>
      <c r="L2120" s="444">
        <f t="shared" ca="1" si="124"/>
        <v>-1627295405.3327613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-1627295405.3327613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-6780397.5222198386</v>
      </c>
      <c r="L2121" s="444">
        <f t="shared" ca="1" si="124"/>
        <v>-1634075802.8549812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-1634075802.8549812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-6808649.1785624214</v>
      </c>
      <c r="L2122" s="444">
        <f t="shared" ca="1" si="124"/>
        <v>-1640884452.0335436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-1640884452.0335436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-6837018.5501397653</v>
      </c>
      <c r="L2123" s="444">
        <f t="shared" ca="1" si="124"/>
        <v>-1647721470.5836833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-1647721470.5836833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-6865506.1274320139</v>
      </c>
      <c r="L2124" s="444">
        <f t="shared" ca="1" si="124"/>
        <v>-1654586976.7111154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-1654586976.7111154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-6894112.4029629808</v>
      </c>
      <c r="L2125" s="444">
        <f t="shared" ca="1" si="124"/>
        <v>-1661481089.1140783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-1661481089.1140783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-6922837.8713086592</v>
      </c>
      <c r="L2126" s="444">
        <f t="shared" ca="1" si="124"/>
        <v>-1668403926.9853868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-1668403926.9853868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-6951683.0291057788</v>
      </c>
      <c r="L2127" s="444">
        <f t="shared" ca="1" si="124"/>
        <v>-1675355610.0144925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-1675355610.0144925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-6980648.3750603851</v>
      </c>
      <c r="L2128" s="444">
        <f t="shared" ca="1" si="124"/>
        <v>-1682336258.3895528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-1682336258.3895528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-7009734.4099564701</v>
      </c>
      <c r="L2129" s="444">
        <f t="shared" ca="1" si="124"/>
        <v>-1689345992.7995093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-1689345992.7995093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-7038941.6366646215</v>
      </c>
      <c r="L2130" s="444">
        <f t="shared" ca="1" si="124"/>
        <v>-1696384934.4361739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-1696384934.4361739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-7068270.5601507248</v>
      </c>
      <c r="L2131" s="444">
        <f t="shared" ca="1" si="124"/>
        <v>-1703453204.9963245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-1703453204.9963245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-7097721.6874846863</v>
      </c>
      <c r="L2132" s="444">
        <f t="shared" ca="1" si="124"/>
        <v>-1710550926.6838093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-1710550926.6838093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-7127295.5278492048</v>
      </c>
      <c r="L2133" s="444">
        <f t="shared" ca="1" si="124"/>
        <v>-1717678222.2116585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-1717678222.2116585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-7156992.5925485771</v>
      </c>
      <c r="L2134" s="444">
        <f t="shared" ca="1" si="124"/>
        <v>-1724835214.8042071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-1724835214.8042071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-7186813.3950175298</v>
      </c>
      <c r="L2135" s="444">
        <f t="shared" ca="1" si="124"/>
        <v>-1732022028.1992247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-1732022028.1992247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-7216758.4508301029</v>
      </c>
      <c r="L2136" s="444">
        <f t="shared" ca="1" si="124"/>
        <v>-1739238786.6500549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-1739238786.6500549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-7246828.2777085612</v>
      </c>
      <c r="L2137" s="444">
        <f t="shared" ca="1" si="124"/>
        <v>-1746485614.9277635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-1746485614.9277635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-7277023.3955323473</v>
      </c>
      <c r="L2138" s="444">
        <f t="shared" ca="1" si="124"/>
        <v>-1753762638.3232958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-1753762638.3232958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-7307344.3263470661</v>
      </c>
      <c r="L2139" s="444">
        <f t="shared" ca="1" si="124"/>
        <v>-1761069982.6496429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-1761069982.6496429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-7337791.594373513</v>
      </c>
      <c r="L2140" s="444">
        <f t="shared" ca="1" si="124"/>
        <v>-1768407774.2440164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-1768407774.2440164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-7368365.7260167338</v>
      </c>
      <c r="L2141" s="444">
        <f t="shared" ca="1" si="124"/>
        <v>-1775776139.9700332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-1775776139.9700332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-7399067.2498751394</v>
      </c>
      <c r="L2142" s="444">
        <f t="shared" ca="1" si="124"/>
        <v>-1783175207.2199082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-1783175207.2199082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-7429896.6967496173</v>
      </c>
      <c r="L2143" s="444">
        <f t="shared" ca="1" si="124"/>
        <v>-1790605103.9166579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-1790605103.9166579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-7460854.5996527411</v>
      </c>
      <c r="L2144" s="444">
        <f t="shared" ca="1" si="124"/>
        <v>-1798065958.5163107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-1798065958.5163107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-7491941.4938179618</v>
      </c>
      <c r="L2145" s="444">
        <f t="shared" ca="1" si="124"/>
        <v>-1805557900.0101287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-1805557900.0101287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-7523157.9167088708</v>
      </c>
      <c r="L2146" s="444">
        <f t="shared" ca="1" si="124"/>
        <v>-1813081057.9268377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-1813081057.9268377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-7554504.4080284899</v>
      </c>
      <c r="L2147" s="444">
        <f t="shared" ca="1" si="124"/>
        <v>-1820635562.3348663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-1820635562.3348663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-7585981.5097286096</v>
      </c>
      <c r="L2148" s="444">
        <f t="shared" ca="1" si="124"/>
        <v>-1828221543.844595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-1828221543.844595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-7617589.766019146</v>
      </c>
      <c r="L2149" s="444">
        <f t="shared" ca="1" si="124"/>
        <v>-1835839133.6106141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-1835839133.6106141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-7649329.7233775584</v>
      </c>
      <c r="L2150" s="444">
        <f t="shared" ca="1" si="124"/>
        <v>-1843488463.3339915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-1843488463.3339915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-7681201.9305582987</v>
      </c>
      <c r="L2151" s="444">
        <f t="shared" ca="1" si="124"/>
        <v>-1851169665.2645497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-1851169665.2645497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-7713206.9386022901</v>
      </c>
      <c r="L2152" s="444">
        <f t="shared" ca="1" si="124"/>
        <v>-1858882872.2031519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-1858882872.2031519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-7745345.3008464659</v>
      </c>
      <c r="L2153" s="444">
        <f t="shared" ca="1" si="124"/>
        <v>-1866628217.5039985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-1866628217.5039985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-7777617.5729333274</v>
      </c>
      <c r="L2154" s="444">
        <f t="shared" ca="1" si="124"/>
        <v>-1874405835.076932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-1874405835.076932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-7810024.312820551</v>
      </c>
      <c r="L2155" s="444">
        <f t="shared" ca="1" si="124"/>
        <v>-1882215859.3897524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-1882215859.3897524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-7842566.0807906352</v>
      </c>
      <c r="L2156" s="444">
        <f t="shared" ca="1" si="124"/>
        <v>-1890058425.4705429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-1890058425.4705429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-7875243.4394605951</v>
      </c>
      <c r="L2157" s="444">
        <f t="shared" ca="1" si="124"/>
        <v>-1897933668.9100034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-1897933668.9100034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-7908056.9537916807</v>
      </c>
      <c r="L2158" s="444">
        <f t="shared" ca="1" si="124"/>
        <v>-1905841725.863795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-1905841725.863795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-7941007.1910991454</v>
      </c>
      <c r="L2159" s="444">
        <f t="shared" ca="1" si="124"/>
        <v>-1913782733.0548942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-1913782733.0548942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-7974094.7210620595</v>
      </c>
      <c r="L2160" s="444">
        <f t="shared" ca="1" si="124"/>
        <v>-1921756827.7759562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-1921756827.7759562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-8007320.1157331504</v>
      </c>
      <c r="L2161" s="444">
        <f t="shared" ca="1" si="124"/>
        <v>-1929764147.8916893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-1929764147.8916893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-8040683.9495487045</v>
      </c>
      <c r="L2162" s="444">
        <f t="shared" ca="1" si="124"/>
        <v>-1937804831.841238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-1937804831.841238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-8074186.7993384916</v>
      </c>
      <c r="L2163" s="444">
        <f t="shared" ca="1" si="124"/>
        <v>-1945879018.6405766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-1945879018.6405766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-8107829.2443357361</v>
      </c>
      <c r="L2164" s="444">
        <f t="shared" ca="1" si="124"/>
        <v>-1953986847.8849123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-1953986847.8849123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-8141611.8661871338</v>
      </c>
      <c r="L2165" s="444">
        <f t="shared" ca="1" si="124"/>
        <v>-1962128459.7510993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-1962128459.7510993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-8175535.2489629136</v>
      </c>
      <c r="L2166" s="444">
        <f t="shared" ca="1" si="124"/>
        <v>-1970303995.0000622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-1970303995.0000622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-8209599.979166925</v>
      </c>
      <c r="L2167" s="444">
        <f t="shared" ca="1" si="124"/>
        <v>-1978513594.9792292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-1978513594.9792292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-8243806.6457467871</v>
      </c>
      <c r="L2168" s="444">
        <f t="shared" ca="1" si="124"/>
        <v>-1986757401.6249759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-1986757401.6249759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-8278155.8401040658</v>
      </c>
      <c r="L2169" s="444">
        <f t="shared" ca="1" si="124"/>
        <v>-1995035557.46508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-1995035557.46508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-8312648.1561045004</v>
      </c>
      <c r="L2170" s="444">
        <f t="shared" ca="1" si="124"/>
        <v>-2003348205.6211846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-2003348205.6211846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-8347284.1900882693</v>
      </c>
      <c r="L2171" s="444">
        <f t="shared" ca="1" si="124"/>
        <v>-2011695489.8112729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-2011695489.8112729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-8382064.5408803038</v>
      </c>
      <c r="L2172" s="444">
        <f t="shared" ca="1" si="124"/>
        <v>-2020077554.3521531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-2020077554.3521531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-8416989.8098006379</v>
      </c>
      <c r="L2173" s="444">
        <f t="shared" ca="1" si="124"/>
        <v>-2028494544.1619537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-2028494544.1619537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-8452060.6006748062</v>
      </c>
      <c r="L2174" s="444">
        <f t="shared" ca="1" si="124"/>
        <v>-2036946604.7626286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-2036946604.7626286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-8487277.5198442843</v>
      </c>
      <c r="L2175" s="444">
        <f t="shared" ca="1" si="124"/>
        <v>-2045433882.2824728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-2045433882.2824728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-8522641.1761769708</v>
      </c>
      <c r="L2176" s="444">
        <f t="shared" ca="1" si="124"/>
        <v>-2053956523.4586499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-2053956523.4586499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-8558152.1810777076</v>
      </c>
      <c r="L2177" s="444">
        <f t="shared" ca="1" si="124"/>
        <v>-2062514675.6397276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-2062514675.6397276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-8593811.1484988648</v>
      </c>
      <c r="L2178" s="444">
        <f t="shared" ca="1" si="124"/>
        <v>-2071108486.7882264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-2071108486.7882264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-8629618.6949509438</v>
      </c>
      <c r="L2179" s="444">
        <f t="shared" ca="1" si="124"/>
        <v>-2079738105.4831774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-2079738105.4831774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-8665575.43951324</v>
      </c>
      <c r="L2180" s="444">
        <f t="shared" ca="1" si="124"/>
        <v>-2088403680.9226906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-2088403680.9226906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-8701682.0038445443</v>
      </c>
      <c r="L2181" s="444">
        <f t="shared" ca="1" si="124"/>
        <v>-2097105362.9265351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-2097105362.9265351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-8737939.0121938959</v>
      </c>
      <c r="L2182" s="444">
        <f t="shared" ca="1" si="124"/>
        <v>-2105843301.938729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-2105843301.938729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-8774347.0914113708</v>
      </c>
      <c r="L2183" s="444">
        <f t="shared" ca="1" si="124"/>
        <v>-2114617649.0301404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-2114617649.0301404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-8810906.8709589187</v>
      </c>
      <c r="L2184" s="444">
        <f t="shared" ca="1" si="124"/>
        <v>-2123428555.9010992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-2123428555.9010992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-8847618.9829212464</v>
      </c>
      <c r="L2185" s="444">
        <f t="shared" ca="1" si="124"/>
        <v>-2132276174.8840206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-2132276174.8840206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-8884484.0620167516</v>
      </c>
      <c r="L2186" s="444">
        <f t="shared" ca="1" si="124"/>
        <v>-2141160658.9460373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-2141160658.9460373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-8921502.74560849</v>
      </c>
      <c r="L2187" s="444">
        <f t="shared" ca="1" si="124"/>
        <v>-2150082161.6916456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-2150082161.6916456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-8958675.6737151891</v>
      </c>
      <c r="L2188" s="444">
        <f t="shared" ca="1" si="124"/>
        <v>-2159040837.3653607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-2159040837.3653607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-8996003.4890223369</v>
      </c>
      <c r="L2189" s="444">
        <f t="shared" ca="1" si="124"/>
        <v>-2168036840.854383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-2168036840.854383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-9033486.8368932623</v>
      </c>
      <c r="L2190" s="444">
        <f t="shared" ca="1" si="124"/>
        <v>-2177070327.6912761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-2177070327.6912761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-9071126.365380317</v>
      </c>
      <c r="L2191" s="444">
        <f t="shared" ca="1" si="124"/>
        <v>-2186141454.0566564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-2186141454.0566564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-9108922.7252360675</v>
      </c>
      <c r="L2192" s="444">
        <f t="shared" ca="1" si="124"/>
        <v>-2195250376.7818923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-2195250376.7818923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-9146876.569924552</v>
      </c>
      <c r="L2193" s="444">
        <f t="shared" ca="1" si="124"/>
        <v>-2204397253.3518167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-2204397253.3518167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-9184988.5556325689</v>
      </c>
      <c r="L2194" s="444">
        <f t="shared" ca="1" si="124"/>
        <v>-2213582241.9074492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-2213582241.9074492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-9223259.3412810378</v>
      </c>
      <c r="L2195" s="444">
        <f t="shared" ca="1" si="124"/>
        <v>-2222805501.2487302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-2222805501.2487302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-9261689.5885363761</v>
      </c>
      <c r="L2196" s="444">
        <f t="shared" ca="1" si="124"/>
        <v>-2232067190.8372664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-2232067190.8372664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-9300279.9618219435</v>
      </c>
      <c r="L2197" s="444">
        <f t="shared" ca="1" si="124"/>
        <v>-2241367470.7990885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-2241367470.7990885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-9339031.1283295359</v>
      </c>
      <c r="L2198" s="444">
        <f t="shared" ca="1" si="124"/>
        <v>-2250706501.9274182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-2250706501.9274182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-9377943.75803091</v>
      </c>
      <c r="L2199" s="444">
        <f t="shared" ca="1" si="124"/>
        <v>-2260084445.6854491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-2260084445.6854491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-9417018.5236893706</v>
      </c>
      <c r="L2200" s="444">
        <f t="shared" ca="1" si="124"/>
        <v>-2269501464.2091384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-2269501464.2091384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-9456256.1008714102</v>
      </c>
      <c r="L2201" s="444">
        <f t="shared" ca="1" si="124"/>
        <v>-2278957720.31001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-2278957720.31001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-9495657.1679583751</v>
      </c>
      <c r="L2202" s="444">
        <f t="shared" ca="1" si="124"/>
        <v>-2288453377.4779682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-2288453377.4779682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-9535222.4061582014</v>
      </c>
      <c r="L2203" s="444">
        <f t="shared" ca="1" si="124"/>
        <v>-2297988599.8841262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-2297988599.8841262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-9574952.4995171931</v>
      </c>
      <c r="L2204" s="444">
        <f t="shared" ca="1" si="124"/>
        <v>-2307563552.3836432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-2307563552.3836432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-9614848.1349318456</v>
      </c>
      <c r="L2205" s="444">
        <f t="shared" ca="1" si="124"/>
        <v>-2317178400.5185752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-2317178400.5185752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-9654910.0021607298</v>
      </c>
      <c r="L2206" s="444">
        <f t="shared" ca="1" si="124"/>
        <v>-2326833310.5207357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-2326833310.5207357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-9695138.7938363981</v>
      </c>
      <c r="L2207" s="444">
        <f t="shared" ca="1" si="124"/>
        <v>-2336528449.3145723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-2336528449.3145723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-9735535.2054773849</v>
      </c>
      <c r="L2208" s="444">
        <f t="shared" ca="1" si="124"/>
        <v>-2346263984.5200496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-2346263984.5200496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-9776099.9355002064</v>
      </c>
      <c r="L2209" s="444">
        <f t="shared" ca="1" si="124"/>
        <v>-2356040084.4555497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-2356040084.4555497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-9816833.6852314565</v>
      </c>
      <c r="L2210" s="444">
        <f t="shared" ca="1" si="124"/>
        <v>-2365856918.1407814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-2365856918.1407814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-9857737.158919923</v>
      </c>
      <c r="L2211" s="444">
        <f t="shared" ca="1" si="124"/>
        <v>-2375714655.2997012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-2375714655.2997012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-9898811.0637487546</v>
      </c>
      <c r="L2212" s="444">
        <f t="shared" ca="1" si="124"/>
        <v>-2385613466.3634501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-2385613466.3634501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-9940056.1098477077</v>
      </c>
      <c r="L2213" s="444">
        <f t="shared" ca="1" si="124"/>
        <v>-2395553522.4732976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-2395553522.4732976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-9981473.0103054065</v>
      </c>
      <c r="L2214" s="444">
        <f t="shared" ca="1" si="124"/>
        <v>-2405534995.483603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-2405534995.483603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-10023062.481181679</v>
      </c>
      <c r="L2215" s="444">
        <f t="shared" ca="1" si="124"/>
        <v>-2415558057.9647846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-2415558057.9647846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-10064825.241519935</v>
      </c>
      <c r="L2216" s="444">
        <f t="shared" ca="1" si="124"/>
        <v>-2425622883.2063046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-2425622883.2063046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-10106762.013359603</v>
      </c>
      <c r="L2217" s="444">
        <f t="shared" ca="1" si="124"/>
        <v>-2435729645.2196641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-2435729645.2196641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-10148873.521748601</v>
      </c>
      <c r="L2218" s="444">
        <f t="shared" ca="1" si="124"/>
        <v>-2445878518.7414126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-2445878518.7414126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-10191160.494755886</v>
      </c>
      <c r="L2219" s="444">
        <f t="shared" ca="1" si="124"/>
        <v>-2456069679.2361684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-2456069679.2361684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-10233623.663484035</v>
      </c>
      <c r="L2220" s="444">
        <f t="shared" ca="1" si="124"/>
        <v>-2466303302.8996525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-2466303302.8996525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-10276263.762081886</v>
      </c>
      <c r="L2221" s="444">
        <f t="shared" ca="1" si="124"/>
        <v>-2476579566.6617346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-2476579566.6617346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-10319081.527757227</v>
      </c>
      <c r="L2222" s="444">
        <f t="shared" ca="1" si="124"/>
        <v>-2486898648.1894917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-2486898648.1894917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-10362077.700789548</v>
      </c>
      <c r="L2223" s="444">
        <f t="shared" ca="1" si="124"/>
        <v>-2497260725.8902812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-2497260725.8902812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-10405253.024542838</v>
      </c>
      <c r="L2224" s="444">
        <f t="shared" ca="1" si="124"/>
        <v>-2507665978.914824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-2507665978.914824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-10448608.245478433</v>
      </c>
      <c r="L2225" s="444">
        <f t="shared" ca="1" si="124"/>
        <v>-2518114587.1603026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-2518114587.1603026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-10492144.113167927</v>
      </c>
      <c r="L2226" s="444">
        <f t="shared" ca="1" si="124"/>
        <v>-2528606731.2734704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-2528606731.2734704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-10535861.380306127</v>
      </c>
      <c r="L2227" s="444">
        <f t="shared" ca="1" si="124"/>
        <v>-2539142592.6537766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-2539142592.6537766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-10579760.802724069</v>
      </c>
      <c r="L2228" s="444">
        <f t="shared" ca="1" si="124"/>
        <v>-2549722353.4565005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-2549722353.4565005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-10623843.139402086</v>
      </c>
      <c r="L2229" s="444">
        <f t="shared" ca="1" si="124"/>
        <v>-2560346196.5959024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-2560346196.5959024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-10668109.152482927</v>
      </c>
      <c r="L2230" s="444">
        <f t="shared" ca="1" si="124"/>
        <v>-2571014305.7483854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-2571014305.7483854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-10712559.607284939</v>
      </c>
      <c r="L2231" s="444">
        <f t="shared" ca="1" si="124"/>
        <v>-2581726865.3556705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-2581726865.3556705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-10757195.272315294</v>
      </c>
      <c r="L2232" s="444">
        <f t="shared" ca="1" si="124"/>
        <v>-2592484060.627986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-2592484060.627986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-10802016.919283275</v>
      </c>
      <c r="L2233" s="444">
        <f t="shared" ca="1" si="124"/>
        <v>-2603286077.5472693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-2603286077.5472693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-10847025.323113622</v>
      </c>
      <c r="L2234" s="444">
        <f t="shared" ca="1" si="124"/>
        <v>-2614133102.8703828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-2614133102.8703828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-10892221.261959929</v>
      </c>
      <c r="L2235" s="444">
        <f t="shared" ca="1" si="124"/>
        <v>-2625025324.1323428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-2625025324.1323428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-10937605.517218094</v>
      </c>
      <c r="L2236" s="444">
        <f t="shared" ca="1" si="124"/>
        <v>-2635962929.6495609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-2635962929.6495609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-10983178.873539837</v>
      </c>
      <c r="L2237" s="444">
        <f t="shared" ca="1" si="124"/>
        <v>-2646946108.5231009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-2646946108.5231009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-11028942.118846253</v>
      </c>
      <c r="L2238" s="444">
        <f t="shared" ca="1" si="124"/>
        <v>-2657975050.6419473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-2657975050.6419473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-11074896.044341447</v>
      </c>
      <c r="L2239" s="444">
        <f t="shared" ca="1" si="124"/>
        <v>-2669049946.6862888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-2669049946.6862888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-11121041.444526203</v>
      </c>
      <c r="L2240" s="444">
        <f t="shared" ca="1" si="124"/>
        <v>-2680170988.130815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-2680170988.130815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-11167379.117211729</v>
      </c>
      <c r="L2241" s="444">
        <f t="shared" ca="1" si="124"/>
        <v>-2691338367.2480268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-2691338367.2480268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-11213909.863533445</v>
      </c>
      <c r="L2242" s="444">
        <f t="shared" ca="1" si="124"/>
        <v>-2702552277.1115603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-2702552277.1115603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-11260634.487964835</v>
      </c>
      <c r="L2243" s="444">
        <f t="shared" ca="1" si="124"/>
        <v>-2713812911.599525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-2713812911.599525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-11307553.798331354</v>
      </c>
      <c r="L2244" s="444">
        <f t="shared" ca="1" si="124"/>
        <v>-2725120465.3978562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-2725120465.3978562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-11354668.605824402</v>
      </c>
      <c r="L2245" s="444">
        <f t="shared" ca="1" si="124"/>
        <v>-2736475134.0036807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-2736475134.0036807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-11401979.725015337</v>
      </c>
      <c r="L2246" s="444">
        <f t="shared" ca="1" si="124"/>
        <v>-2747877113.7286959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-2747877113.7286959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-11449487.973869566</v>
      </c>
      <c r="L2247" s="444">
        <f t="shared" ca="1" si="124"/>
        <v>-2759326601.7025657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-2759326601.7025657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-11497194.17376069</v>
      </c>
      <c r="L2248" s="444">
        <f t="shared" ca="1" si="124"/>
        <v>-2770823795.8763266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-2770823795.8763266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-11545099.149484694</v>
      </c>
      <c r="L2249" s="444">
        <f t="shared" ca="1" si="124"/>
        <v>-2782368895.0258112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-2782368895.0258112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-11593203.729274213</v>
      </c>
      <c r="L2250" s="444">
        <f t="shared" ca="1" si="124"/>
        <v>-2793962098.7550855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-2793962098.7550855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-11641508.744812855</v>
      </c>
      <c r="L2251" s="444">
        <f t="shared" ca="1" si="124"/>
        <v>-2805603607.4998984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-2805603607.4998984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-11690015.031249577</v>
      </c>
      <c r="L2252" s="444">
        <f t="shared" ca="1" si="124"/>
        <v>-2817293622.531148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-2817293622.531148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-11738723.427213116</v>
      </c>
      <c r="L2253" s="444">
        <f t="shared" ca="1" si="124"/>
        <v>-2829032345.9583611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-2829032345.9583611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-11787634.774826504</v>
      </c>
      <c r="L2254" s="444">
        <f t="shared" ca="1" si="124"/>
        <v>-2840819980.7331877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-2840819980.7331877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-11836749.919721615</v>
      </c>
      <c r="L2255" s="444">
        <f t="shared" ca="1" si="124"/>
        <v>-2852656730.6529093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-2852656730.6529093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-11886069.711053789</v>
      </c>
      <c r="L2256" s="444">
        <f t="shared" ca="1" si="124"/>
        <v>-2864542800.3639631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-2864542800.3639631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-11935595.001516514</v>
      </c>
      <c r="L2257" s="444">
        <f t="shared" ca="1" si="124"/>
        <v>-2876478395.3654795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-2876478395.3654795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-11985326.647356164</v>
      </c>
      <c r="L2258" s="444">
        <f t="shared" ca="1" si="124"/>
        <v>-2888463722.0128355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-2888463722.0128355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-12035265.508386815</v>
      </c>
      <c r="L2259" s="444">
        <f t="shared" ca="1" si="124"/>
        <v>-2900498987.5212221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-2900498987.5212221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-12085412.448005091</v>
      </c>
      <c r="L2260" s="444">
        <f t="shared" ca="1" si="124"/>
        <v>-2912584399.9692273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-2912584399.9692273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-12135768.333205113</v>
      </c>
      <c r="L2261" s="444">
        <f t="shared" ca="1" si="124"/>
        <v>-2924720168.3024325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-2924720168.3024325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-12186334.034593469</v>
      </c>
      <c r="L2262" s="444">
        <f t="shared" ca="1" si="124"/>
        <v>-2936906502.3370261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-2936906502.3370261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-12237110.426404275</v>
      </c>
      <c r="L2263" s="444">
        <f t="shared" ca="1" si="124"/>
        <v>-2949143612.7634306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-2949143612.7634306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-12288098.386514295</v>
      </c>
      <c r="L2264" s="444">
        <f t="shared" ca="1" si="124"/>
        <v>-2961431711.1499448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-2961431711.1499448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-12339298.796458103</v>
      </c>
      <c r="L2265" s="444">
        <f t="shared" ca="1" si="124"/>
        <v>-2973771009.946403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-2973771009.946403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-12390712.541443346</v>
      </c>
      <c r="L2266" s="444">
        <f t="shared" ca="1" si="124"/>
        <v>-2986161722.4878464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-2986161722.4878464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-12442340.510366026</v>
      </c>
      <c r="L2267" s="444">
        <f t="shared" ca="1" si="124"/>
        <v>-2998604062.9982123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-2998604062.9982123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-12494183.595825884</v>
      </c>
      <c r="L2268" s="444">
        <f t="shared" ca="1" si="124"/>
        <v>-3011098246.594038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-3011098246.594038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-12546242.694141826</v>
      </c>
      <c r="L2269" s="444">
        <f t="shared" ca="1" si="124"/>
        <v>-3023644489.2881799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-3023644489.2881799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-12598518.705367416</v>
      </c>
      <c r="L2270" s="444">
        <f t="shared" ca="1" si="124"/>
        <v>-3036243007.9935474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-3036243007.9935474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-12651012.533306448</v>
      </c>
      <c r="L2271" s="444">
        <f t="shared" ca="1" si="124"/>
        <v>-3048894020.526854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-3048894020.526854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-12703725.085528558</v>
      </c>
      <c r="L2272" s="444">
        <f t="shared" ca="1" si="124"/>
        <v>-3061597745.6123824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-3061597745.6123824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-12756657.273384927</v>
      </c>
      <c r="L2273" s="444">
        <f t="shared" ca="1" si="124"/>
        <v>-3074354402.8857675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-3074354402.8857675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-12809810.01202403</v>
      </c>
      <c r="L2274" s="444">
        <f t="shared" ca="1" si="124"/>
        <v>-3087164212.8977914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-3087164212.8977914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-12863184.220407464</v>
      </c>
      <c r="L2275" s="444">
        <f t="shared" ca="1" si="124"/>
        <v>-3100027397.1181989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-3100027397.1181989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-12916780.821325829</v>
      </c>
      <c r="L2276" s="444">
        <f t="shared" ca="1" si="124"/>
        <v>-3112944177.9395247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-3112944177.9395247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-12970600.741414687</v>
      </c>
      <c r="L2277" s="444">
        <f t="shared" ca="1" si="124"/>
        <v>-3125914778.6809392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-3125914778.6809392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-13024644.911170579</v>
      </c>
      <c r="L2278" s="444">
        <f t="shared" ca="1" si="124"/>
        <v>-3138939423.5921097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-3138939423.5921097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-13078914.264967123</v>
      </c>
      <c r="L2279" s="444">
        <f t="shared" ca="1" si="124"/>
        <v>-3152018337.8570766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-3152018337.8570766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-13133409.741071153</v>
      </c>
      <c r="L2280" s="444">
        <f t="shared" ca="1" si="124"/>
        <v>-3165151747.5981479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-3165151747.5981479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-13188132.281658949</v>
      </c>
      <c r="L2281" s="444">
        <f t="shared" ca="1" si="124"/>
        <v>-3178339879.879807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-3178339879.879807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-13243082.832832528</v>
      </c>
      <c r="L2282" s="444">
        <f t="shared" ca="1" si="124"/>
        <v>-3191582962.7126393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-3191582962.7126393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-13298262.344635997</v>
      </c>
      <c r="L2283" s="444">
        <f t="shared" ca="1" si="124"/>
        <v>-3204881225.0572753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-3204881225.0572753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-13353671.77107198</v>
      </c>
      <c r="L2284" s="444">
        <f t="shared" ca="1" si="124"/>
        <v>-3218234896.8283472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-3218234896.8283472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-13409312.070118112</v>
      </c>
      <c r="L2285" s="444">
        <f t="shared" ca="1" si="124"/>
        <v>-3231644208.8984652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-3231644208.8984652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-13465184.203743605</v>
      </c>
      <c r="L2286" s="444">
        <f t="shared" ca="1" si="124"/>
        <v>-3245109393.1022086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-3245109393.1022086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-13521289.137925869</v>
      </c>
      <c r="L2287" s="444">
        <f t="shared" ca="1" si="124"/>
        <v>-3258630682.2401347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-3258630682.2401347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-13577627.842667228</v>
      </c>
      <c r="L2288" s="444">
        <f t="shared" ca="1" si="124"/>
        <v>-3272208310.0828018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-3272208310.0828018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-13634201.292011674</v>
      </c>
      <c r="L2289" s="444">
        <f t="shared" ca="1" si="124"/>
        <v>-3285842511.3748136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-3285842511.3748136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-13691010.464061722</v>
      </c>
      <c r="L2290" s="444">
        <f t="shared" ca="1" si="124"/>
        <v>-3299533521.8388753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-3299533521.8388753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-13748056.340995314</v>
      </c>
      <c r="L2291" s="444">
        <f t="shared" ca="1" si="124"/>
        <v>-3313281578.1798706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-3313281578.1798706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-13805339.909082795</v>
      </c>
      <c r="L2292" s="444">
        <f t="shared" ca="1" si="124"/>
        <v>-3327086918.0889535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-3327086918.0889535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-13862862.158703974</v>
      </c>
      <c r="L2293" s="444">
        <f t="shared" ca="1" si="124"/>
        <v>-3340949780.2476573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-3340949780.2476573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-13920624.084365239</v>
      </c>
      <c r="L2294" s="444">
        <f t="shared" ca="1" si="124"/>
        <v>-3354870404.3320227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-3354870404.3320227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-13978626.684716763</v>
      </c>
      <c r="L2295" s="444">
        <f t="shared" ca="1" si="124"/>
        <v>-3368849031.0167394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-3368849031.0167394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-14036870.962569749</v>
      </c>
      <c r="L2296" s="444">
        <f t="shared" ca="1" si="124"/>
        <v>-3382885901.9793091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-3382885901.9793091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-14095357.92491379</v>
      </c>
      <c r="L2297" s="444">
        <f t="shared" ca="1" si="124"/>
        <v>-3396981259.904223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-3396981259.904223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-14154088.582934262</v>
      </c>
      <c r="L2298" s="444">
        <f t="shared" ca="1" si="124"/>
        <v>-3411135348.4871573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-3411135348.4871573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-14213063.952029822</v>
      </c>
      <c r="L2299" s="444">
        <f t="shared" ca="1" si="124"/>
        <v>-3425348412.439187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-3425348412.439187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-14272285.051829945</v>
      </c>
      <c r="L2300" s="444">
        <f t="shared" ca="1" si="124"/>
        <v>-3439620697.4910169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-3439620697.4910169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-14331752.906212568</v>
      </c>
      <c r="L2301" s="444">
        <f t="shared" ca="1" si="124"/>
        <v>-3453952450.3972292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-3453952450.3972292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-14391468.543321788</v>
      </c>
      <c r="L2302" s="444">
        <f t="shared" ca="1" si="124"/>
        <v>-3468343918.9405508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-3468343918.9405508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-14451432.995585628</v>
      </c>
      <c r="L2303" s="444">
        <f t="shared" ref="L2303:L2557" ca="1" si="129">I2303-J2303+K2303</f>
        <v>-3482795351.9361362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-3482795351.9361362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-14511647.299733901</v>
      </c>
      <c r="L2304" s="444">
        <f t="shared" ca="1" si="129"/>
        <v>-3497306999.2358704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-3497306999.2358704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-14572112.496816127</v>
      </c>
      <c r="L2305" s="444">
        <f t="shared" ca="1" si="129"/>
        <v>-3511879111.7326865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-3511879111.7326865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-14632829.632219525</v>
      </c>
      <c r="L2306" s="444">
        <f t="shared" ca="1" si="129"/>
        <v>-3526511941.3649058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-3526511941.3649058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-14693799.755687108</v>
      </c>
      <c r="L2307" s="444">
        <f t="shared" ca="1" si="129"/>
        <v>-3541205741.1205931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-3541205741.1205931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-14755023.921335803</v>
      </c>
      <c r="L2308" s="444">
        <f t="shared" ca="1" si="129"/>
        <v>-3555960765.0419288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-3555960765.0419288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-14816503.187674705</v>
      </c>
      <c r="L2309" s="444">
        <f t="shared" ca="1" si="129"/>
        <v>-3570777268.2296033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-3570777268.2296033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-14878238.617623346</v>
      </c>
      <c r="L2310" s="444">
        <f t="shared" ca="1" si="129"/>
        <v>-3585655506.8472266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-3585655506.8472266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-14940231.278530112</v>
      </c>
      <c r="L2311" s="444">
        <f t="shared" ca="1" si="129"/>
        <v>-3600595738.1257567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-3600595738.1257567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-15002482.242190655</v>
      </c>
      <c r="L2312" s="444">
        <f t="shared" ca="1" si="129"/>
        <v>-3615598220.3679476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-3615598220.3679476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-15064992.584866446</v>
      </c>
      <c r="L2313" s="444">
        <f t="shared" ca="1" si="129"/>
        <v>-3630663212.9528141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-3630663212.9528141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-15127763.38730339</v>
      </c>
      <c r="L2314" s="444">
        <f t="shared" ca="1" si="129"/>
        <v>-3645790976.3401175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-3645790976.3401175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-15190795.734750489</v>
      </c>
      <c r="L2315" s="444">
        <f t="shared" ca="1" si="129"/>
        <v>-3660981772.0748677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-3660981772.0748677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-15254090.716978615</v>
      </c>
      <c r="L2316" s="444">
        <f t="shared" ca="1" si="129"/>
        <v>-3676235862.7918463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-3676235862.7918463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-15317649.42829936</v>
      </c>
      <c r="L2317" s="444">
        <f t="shared" ca="1" si="129"/>
        <v>-3691553512.2201457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-3691553512.2201457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-15381472.967583938</v>
      </c>
      <c r="L2318" s="444">
        <f t="shared" ca="1" si="129"/>
        <v>-3706934985.1877298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-3706934985.1877298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-15445562.438282205</v>
      </c>
      <c r="L2319" s="444">
        <f t="shared" ca="1" si="129"/>
        <v>-3722380547.6260118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-3722380547.6260118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-15509918.948441716</v>
      </c>
      <c r="L2320" s="444">
        <f t="shared" ca="1" si="129"/>
        <v>-3737890466.5744534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-3737890466.5744534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-15574543.610726891</v>
      </c>
      <c r="L2321" s="444">
        <f t="shared" ca="1" si="129"/>
        <v>-3753465010.1851802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-3753465010.1851802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-15639437.542438252</v>
      </c>
      <c r="L2322" s="444">
        <f t="shared" ca="1" si="129"/>
        <v>-3769104447.7276182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-3769104447.7276182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-15704601.865531743</v>
      </c>
      <c r="L2323" s="444">
        <f t="shared" ca="1" si="129"/>
        <v>-3784809049.5931501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-3784809049.5931501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-15770037.706638126</v>
      </c>
      <c r="L2324" s="444">
        <f t="shared" ca="1" si="129"/>
        <v>-3800579087.2997885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-3800579087.2997885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-15835746.197082452</v>
      </c>
      <c r="L2325" s="444">
        <f t="shared" ca="1" si="129"/>
        <v>-3816414833.496871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-3816414833.496871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-15901728.47290363</v>
      </c>
      <c r="L2326" s="444">
        <f t="shared" ca="1" si="129"/>
        <v>-3832316561.9697747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-3832316561.9697747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-15967985.674874062</v>
      </c>
      <c r="L2327" s="444">
        <f t="shared" ca="1" si="129"/>
        <v>-3848284547.6446486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-3848284547.6446486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-16034518.94851937</v>
      </c>
      <c r="L2328" s="444">
        <f t="shared" ca="1" si="129"/>
        <v>-3864319066.5931678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-3864319066.5931678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-16101329.444138201</v>
      </c>
      <c r="L2329" s="444">
        <f t="shared" ca="1" si="129"/>
        <v>-3880420396.0373058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-3880420396.0373058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-16168418.316822108</v>
      </c>
      <c r="L2330" s="444">
        <f t="shared" ca="1" si="129"/>
        <v>-3896588814.3541279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-3896588814.3541279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-16235786.726475535</v>
      </c>
      <c r="L2331" s="444">
        <f t="shared" ca="1" si="129"/>
        <v>-3912824601.0806036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-3912824601.0806036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-16303435.837835848</v>
      </c>
      <c r="L2332" s="444">
        <f t="shared" ca="1" si="129"/>
        <v>-3929128036.9184394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-3929128036.9184394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-16371366.820493497</v>
      </c>
      <c r="L2333" s="444">
        <f t="shared" ca="1" si="129"/>
        <v>-3945499403.7389331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-3945499403.7389331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-16439580.848912219</v>
      </c>
      <c r="L2334" s="444">
        <f t="shared" ca="1" si="129"/>
        <v>-3961938984.5878453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-3961938984.5878453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-16508079.102449354</v>
      </c>
      <c r="L2335" s="444">
        <f t="shared" ca="1" si="129"/>
        <v>-3978447063.6902947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-3978447063.6902947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-16576862.765376225</v>
      </c>
      <c r="L2336" s="444">
        <f t="shared" ca="1" si="129"/>
        <v>-3995023926.4556708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-3995023926.4556708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-16645933.026898628</v>
      </c>
      <c r="L2337" s="444">
        <f t="shared" ca="1" si="129"/>
        <v>-4011669859.4825697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-4011669859.4825697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-16715291.081177374</v>
      </c>
      <c r="L2338" s="444">
        <f t="shared" ca="1" si="129"/>
        <v>-4028385150.5637469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-4028385150.5637469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-16784938.127348948</v>
      </c>
      <c r="L2339" s="444">
        <f t="shared" ca="1" si="129"/>
        <v>-4045170088.6910958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-4045170088.6910958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-16854875.369546231</v>
      </c>
      <c r="L2340" s="444">
        <f t="shared" ca="1" si="129"/>
        <v>-4062024964.0606422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-4062024964.0606422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-16925104.016919341</v>
      </c>
      <c r="L2341" s="444">
        <f t="shared" ca="1" si="129"/>
        <v>-4078950068.0775614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-4078950068.0775614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-16995625.283656504</v>
      </c>
      <c r="L2342" s="444">
        <f t="shared" ca="1" si="129"/>
        <v>-4095945693.361218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-4095945693.361218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-17066440.389005076</v>
      </c>
      <c r="L2343" s="444">
        <f t="shared" ca="1" si="129"/>
        <v>-4113012133.7502232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-4113012133.7502232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-17137550.557292596</v>
      </c>
      <c r="L2344" s="444">
        <f t="shared" ca="1" si="129"/>
        <v>-4130149684.3075156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-4130149684.3075156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-17208957.017947983</v>
      </c>
      <c r="L2345" s="444">
        <f t="shared" ca="1" si="129"/>
        <v>-4147358641.3254638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-4147358641.3254638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-17280661.005522765</v>
      </c>
      <c r="L2346" s="444">
        <f t="shared" ca="1" si="129"/>
        <v>-4164639302.3309865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-4164639302.3309865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-17352663.759712443</v>
      </c>
      <c r="L2347" s="444">
        <f t="shared" ca="1" si="129"/>
        <v>-4181991966.0906987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-4181991966.0906987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-17424966.525377911</v>
      </c>
      <c r="L2348" s="444">
        <f t="shared" ca="1" si="129"/>
        <v>-4199416932.6160765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-4199416932.6160765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-17497570.552566987</v>
      </c>
      <c r="L2349" s="444">
        <f t="shared" ca="1" si="129"/>
        <v>-4216914503.1686435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-4216914503.1686435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-17570477.096536018</v>
      </c>
      <c r="L2350" s="444">
        <f t="shared" ca="1" si="129"/>
        <v>-4234484980.2651796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-4234484980.2651796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-17643687.417771578</v>
      </c>
      <c r="L2351" s="444">
        <f t="shared" ca="1" si="129"/>
        <v>-4252128667.682951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-4252128667.682951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-17717202.782012295</v>
      </c>
      <c r="L2352" s="444">
        <f t="shared" ca="1" si="129"/>
        <v>-4269845870.4649634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-4269845870.4649634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-17791024.460270684</v>
      </c>
      <c r="L2353" s="444">
        <f t="shared" ca="1" si="129"/>
        <v>-4287636894.9252343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-4287636894.9252343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-17865153.728855141</v>
      </c>
      <c r="L2354" s="444">
        <f t="shared" ca="1" si="129"/>
        <v>-4305502048.6540899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-4305502048.6540899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-17939591.869392041</v>
      </c>
      <c r="L2355" s="444">
        <f t="shared" ca="1" si="129"/>
        <v>-4323441640.5234823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-4323441640.5234823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-18014340.168847844</v>
      </c>
      <c r="L2356" s="444">
        <f t="shared" ca="1" si="129"/>
        <v>-4341455980.6923304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-4341455980.6923304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-18089399.919551376</v>
      </c>
      <c r="L2357" s="444">
        <f t="shared" ca="1" si="129"/>
        <v>-4359545380.6118822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-4359545380.6118822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-18164772.419216175</v>
      </c>
      <c r="L2358" s="444">
        <f t="shared" ca="1" si="129"/>
        <v>-4377710153.0310984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-4377710153.0310984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-18240458.970962908</v>
      </c>
      <c r="L2359" s="444">
        <f t="shared" ca="1" si="129"/>
        <v>-4395950612.0020609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-4395950612.0020609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-18316460.88334192</v>
      </c>
      <c r="L2360" s="444">
        <f t="shared" ca="1" si="129"/>
        <v>-4414267072.8854027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-4414267072.8854027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-18392779.470355846</v>
      </c>
      <c r="L2361" s="444">
        <f t="shared" ca="1" si="129"/>
        <v>-4432659852.3557587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-4432659852.3557587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-18469416.051482327</v>
      </c>
      <c r="L2362" s="444">
        <f t="shared" ca="1" si="129"/>
        <v>-4451129268.4072409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-4451129268.4072409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-18546371.951696835</v>
      </c>
      <c r="L2363" s="444">
        <f t="shared" ca="1" si="129"/>
        <v>-4469675640.3589373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-4469675640.3589373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-18623648.50149557</v>
      </c>
      <c r="L2364" s="444">
        <f t="shared" ca="1" si="129"/>
        <v>-4488299288.8604326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-4488299288.8604326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-18701247.036918469</v>
      </c>
      <c r="L2365" s="444">
        <f t="shared" ca="1" si="129"/>
        <v>-4507000535.8973513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-4507000535.8973513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-18779168.899572298</v>
      </c>
      <c r="L2366" s="444">
        <f t="shared" ca="1" si="129"/>
        <v>-4525779704.7969236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-4525779704.7969236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-18857415.436653849</v>
      </c>
      <c r="L2367" s="444">
        <f t="shared" ca="1" si="129"/>
        <v>-4544637120.2335777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-4544637120.2335777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-18935988.00097324</v>
      </c>
      <c r="L2368" s="444">
        <f t="shared" ca="1" si="129"/>
        <v>-4563573108.2345514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-4563573108.2345514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-19014887.950977296</v>
      </c>
      <c r="L2369" s="444">
        <f t="shared" ca="1" si="129"/>
        <v>-4582587996.1855288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-4582587996.1855288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-19094116.650773037</v>
      </c>
      <c r="L2370" s="444">
        <f t="shared" ca="1" si="129"/>
        <v>-4601682112.8363018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-4601682112.8363018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-19173675.470151257</v>
      </c>
      <c r="L2371" s="444">
        <f t="shared" ca="1" si="129"/>
        <v>-4620855788.3064528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-4620855788.3064528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-19253565.784610219</v>
      </c>
      <c r="L2372" s="444">
        <f t="shared" ca="1" si="129"/>
        <v>-4640109354.0910625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-4640109354.0910625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-19333788.975379426</v>
      </c>
      <c r="L2373" s="444">
        <f t="shared" ca="1" si="129"/>
        <v>-4659443143.0664415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-4659443143.0664415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-19414346.429443505</v>
      </c>
      <c r="L2374" s="444">
        <f t="shared" ca="1" si="129"/>
        <v>-4678857489.4958849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-4678857489.4958849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-19495239.539566185</v>
      </c>
      <c r="L2375" s="444">
        <f t="shared" ca="1" si="129"/>
        <v>-4698352729.0354509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-4698352729.0354509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-19576469.704314377</v>
      </c>
      <c r="L2376" s="444">
        <f t="shared" ca="1" si="129"/>
        <v>-4717929198.7397652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-4717929198.7397652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-19658038.328082353</v>
      </c>
      <c r="L2377" s="444">
        <f t="shared" ca="1" si="129"/>
        <v>-4737587237.0678473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-4737587237.0678473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-19739946.82111603</v>
      </c>
      <c r="L2378" s="444">
        <f t="shared" ca="1" si="129"/>
        <v>-4757327183.8889637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-4757327183.8889637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-19822196.59953735</v>
      </c>
      <c r="L2379" s="444">
        <f t="shared" ca="1" si="129"/>
        <v>-4777149380.4885006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-4777149380.4885006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-19904789.085368752</v>
      </c>
      <c r="L2380" s="444">
        <f t="shared" ca="1" si="129"/>
        <v>-4797054169.5738697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-4797054169.5738697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-19987725.706557792</v>
      </c>
      <c r="L2381" s="444">
        <f t="shared" ca="1" si="129"/>
        <v>-4817041895.2804279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-4817041895.2804279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-20071007.897001784</v>
      </c>
      <c r="L2382" s="444">
        <f t="shared" ca="1" si="129"/>
        <v>-4837112903.1774302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-4837112903.1774302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-20154637.096572626</v>
      </c>
      <c r="L2383" s="444">
        <f t="shared" ca="1" si="129"/>
        <v>-4857267540.274003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-4857267540.274003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-20238614.751141679</v>
      </c>
      <c r="L2384" s="444">
        <f t="shared" ca="1" si="129"/>
        <v>-4877506155.0251446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-4877506155.0251446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-20322942.31260477</v>
      </c>
      <c r="L2385" s="444">
        <f t="shared" ca="1" si="129"/>
        <v>-4897829097.3377495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-4897829097.3377495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-20407621.238907289</v>
      </c>
      <c r="L2386" s="444">
        <f t="shared" ca="1" si="129"/>
        <v>-4918236718.5766563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-4918236718.5766563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-20492652.994069401</v>
      </c>
      <c r="L2387" s="444">
        <f t="shared" ca="1" si="129"/>
        <v>-4938729371.5707254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-4938729371.5707254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-20578039.048211355</v>
      </c>
      <c r="L2388" s="444">
        <f t="shared" ca="1" si="129"/>
        <v>-4959307410.6189365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-4959307410.6189365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-20663780.877578903</v>
      </c>
      <c r="L2389" s="444">
        <f t="shared" ca="1" si="129"/>
        <v>-4979971191.4965153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-4979971191.4965153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-20749879.964568812</v>
      </c>
      <c r="L2390" s="444">
        <f t="shared" ca="1" si="129"/>
        <v>-5000721071.4610844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-5000721071.4610844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-20836337.797754519</v>
      </c>
      <c r="L2391" s="444">
        <f t="shared" ca="1" si="129"/>
        <v>-5021557409.2588387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-5021557409.2588387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-20923155.871911827</v>
      </c>
      <c r="L2392" s="444">
        <f t="shared" ca="1" si="129"/>
        <v>-5042480565.1307507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-5042480565.1307507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-21010335.688044794</v>
      </c>
      <c r="L2393" s="444">
        <f t="shared" ca="1" si="129"/>
        <v>-5063490900.8187952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-5063490900.8187952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-21097878.753411647</v>
      </c>
      <c r="L2394" s="444">
        <f t="shared" ca="1" si="129"/>
        <v>-5084588779.5722065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-5084588779.5722065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-21185786.581550859</v>
      </c>
      <c r="L2395" s="444">
        <f t="shared" ca="1" si="129"/>
        <v>-5105774566.1537571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-5105774566.1537571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-21274060.692307319</v>
      </c>
      <c r="L2396" s="444">
        <f t="shared" ca="1" si="129"/>
        <v>-5127048626.8460646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-5127048626.8460646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-21362702.611858603</v>
      </c>
      <c r="L2397" s="444">
        <f t="shared" ca="1" si="129"/>
        <v>-5148411329.4579229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-5148411329.4579229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-21451713.872741345</v>
      </c>
      <c r="L2398" s="444">
        <f t="shared" ca="1" si="129"/>
        <v>-5169863043.3306646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-5169863043.3306646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-21541096.013877768</v>
      </c>
      <c r="L2399" s="444">
        <f t="shared" ca="1" si="129"/>
        <v>-5191404139.3445425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-5191404139.3445425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-21630850.580602258</v>
      </c>
      <c r="L2400" s="444">
        <f t="shared" ca="1" si="129"/>
        <v>-5213034989.9251451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-5213034989.9251451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-21720979.124688104</v>
      </c>
      <c r="L2401" s="444">
        <f t="shared" ca="1" si="129"/>
        <v>-5234755969.0498333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-5234755969.0498333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-21811483.204374306</v>
      </c>
      <c r="L2402" s="444">
        <f t="shared" ca="1" si="129"/>
        <v>-5256567452.2542076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-5256567452.2542076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-21902364.38439253</v>
      </c>
      <c r="L2403" s="444">
        <f t="shared" ca="1" si="129"/>
        <v>-5278469816.6386003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-5278469816.6386003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-21993624.235994168</v>
      </c>
      <c r="L2404" s="444">
        <f t="shared" ca="1" si="129"/>
        <v>-5300463440.8745947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-5300463440.8745947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-22085264.336977478</v>
      </c>
      <c r="L2405" s="444">
        <f t="shared" ca="1" si="129"/>
        <v>-5322548705.2115717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-5322548705.2115717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-22177286.271714881</v>
      </c>
      <c r="L2406" s="444">
        <f t="shared" ca="1" si="129"/>
        <v>-5344725991.4832869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-5344725991.4832869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-22269691.631180361</v>
      </c>
      <c r="L2407" s="444">
        <f t="shared" ca="1" si="129"/>
        <v>-5366995683.1144676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-5366995683.1144676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-22362482.012976948</v>
      </c>
      <c r="L2408" s="444">
        <f t="shared" ca="1" si="129"/>
        <v>-5389358165.1274443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-5389358165.1274443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-22455659.02136435</v>
      </c>
      <c r="L2409" s="444">
        <f t="shared" ca="1" si="129"/>
        <v>-5411813824.1488085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-5411813824.1488085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-22549224.267286703</v>
      </c>
      <c r="L2410" s="444">
        <f t="shared" ca="1" si="129"/>
        <v>-5434363048.4160948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-5434363048.4160948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-22643179.368400395</v>
      </c>
      <c r="L2411" s="444">
        <f t="shared" ca="1" si="129"/>
        <v>-5457006227.7844954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-5457006227.7844954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-22737525.949102063</v>
      </c>
      <c r="L2412" s="444">
        <f t="shared" ca="1" si="129"/>
        <v>-5479743753.7335978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-5479743753.7335978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-22832265.640556656</v>
      </c>
      <c r="L2413" s="444">
        <f t="shared" ca="1" si="129"/>
        <v>-5502576019.3741541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-5502576019.3741541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-22927400.08072564</v>
      </c>
      <c r="L2414" s="444">
        <f t="shared" ca="1" si="129"/>
        <v>-5525503419.4548798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-5525503419.4548798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-23022930.914395332</v>
      </c>
      <c r="L2415" s="444">
        <f t="shared" ca="1" si="129"/>
        <v>-5548526350.3692751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-5548526350.3692751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-23118859.793205313</v>
      </c>
      <c r="L2416" s="444">
        <f t="shared" ca="1" si="129"/>
        <v>-5571645210.1624804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-5571645210.1624804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-23215188.375677001</v>
      </c>
      <c r="L2417" s="444">
        <f t="shared" ca="1" si="129"/>
        <v>-5594860398.5381575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-5594860398.5381575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-23311918.327242322</v>
      </c>
      <c r="L2418" s="444">
        <f t="shared" ca="1" si="129"/>
        <v>-5618172316.8653994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-5618172316.8653994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-23409051.320272498</v>
      </c>
      <c r="L2419" s="444">
        <f t="shared" ca="1" si="129"/>
        <v>-5641581368.1856718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-5641581368.1856718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-23506589.034106966</v>
      </c>
      <c r="L2420" s="444">
        <f t="shared" ca="1" si="129"/>
        <v>-5665087957.219779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-5665087957.219779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-23604533.155082412</v>
      </c>
      <c r="L2421" s="444">
        <f t="shared" ca="1" si="129"/>
        <v>-5688692490.3748617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-5688692490.3748617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-23702885.376561925</v>
      </c>
      <c r="L2422" s="444">
        <f t="shared" ca="1" si="129"/>
        <v>-5712395375.7514238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-5712395375.7514238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-23801647.398964267</v>
      </c>
      <c r="L2423" s="444">
        <f t="shared" ca="1" si="129"/>
        <v>-5736197023.1503878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-5736197023.1503878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-23900820.929793283</v>
      </c>
      <c r="L2424" s="444">
        <f t="shared" ca="1" si="129"/>
        <v>-5760097844.0801811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-5760097844.0801811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-24000407.683667421</v>
      </c>
      <c r="L2425" s="444">
        <f t="shared" ca="1" si="129"/>
        <v>-5784098251.7638483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-5784098251.7638483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-24100409.382349368</v>
      </c>
      <c r="L2426" s="444">
        <f t="shared" ca="1" si="129"/>
        <v>-5808198661.1461973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-5808198661.1461973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-24200827.754775822</v>
      </c>
      <c r="L2427" s="444">
        <f t="shared" ca="1" si="129"/>
        <v>-5832399488.9009733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-5832399488.9009733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-24301664.537087388</v>
      </c>
      <c r="L2428" s="444">
        <f t="shared" ca="1" si="129"/>
        <v>-5856701153.4380608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-5856701153.4380608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-24402921.472658586</v>
      </c>
      <c r="L2429" s="444">
        <f t="shared" ca="1" si="129"/>
        <v>-5881104074.9107189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-5881104074.9107189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-24504600.312127996</v>
      </c>
      <c r="L2430" s="444">
        <f t="shared" ca="1" si="129"/>
        <v>-5905608675.222847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-5905608675.222847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-24606702.813428529</v>
      </c>
      <c r="L2431" s="444">
        <f t="shared" ca="1" si="129"/>
        <v>-5930215378.0362759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-5930215378.0362759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-24709230.741817817</v>
      </c>
      <c r="L2432" s="444">
        <f t="shared" ca="1" si="129"/>
        <v>-5954924608.7780933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-5954924608.7780933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-24812185.86990872</v>
      </c>
      <c r="L2433" s="444">
        <f t="shared" ca="1" si="129"/>
        <v>-5979736794.6480017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-5979736794.6480017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-24915569.977700006</v>
      </c>
      <c r="L2434" s="444">
        <f t="shared" ca="1" si="129"/>
        <v>-6004652364.6257019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-6004652364.6257019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-25019384.85260709</v>
      </c>
      <c r="L2435" s="444">
        <f t="shared" ca="1" si="129"/>
        <v>-6029671749.4783087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-6029671749.4783087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-25123632.289492954</v>
      </c>
      <c r="L2436" s="444">
        <f t="shared" ca="1" si="129"/>
        <v>-6054795381.7678013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-6054795381.7678013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-25228314.090699174</v>
      </c>
      <c r="L2437" s="444">
        <f t="shared" ca="1" si="129"/>
        <v>-6080023695.8585005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-6080023695.8585005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-25333432.066077083</v>
      </c>
      <c r="L2438" s="444">
        <f t="shared" ca="1" si="129"/>
        <v>-6105357127.9245777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-6105357127.9245777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-25438988.033019073</v>
      </c>
      <c r="L2439" s="444">
        <f t="shared" ca="1" si="129"/>
        <v>-6130796115.9575968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-6130796115.9575968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-25544983.816489987</v>
      </c>
      <c r="L2440" s="444">
        <f t="shared" ca="1" si="129"/>
        <v>-6156341099.774087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-6156341099.774087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-25651421.249058694</v>
      </c>
      <c r="L2441" s="444">
        <f t="shared" ca="1" si="129"/>
        <v>-6181992521.0231457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-6181992521.0231457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-25758302.170929775</v>
      </c>
      <c r="L2442" s="444">
        <f t="shared" ca="1" si="129"/>
        <v>-6207750823.1940756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-6207750823.1940756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-25865628.429975316</v>
      </c>
      <c r="L2443" s="444">
        <f t="shared" ca="1" si="129"/>
        <v>-6233616451.6240511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-6233616451.6240511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-25973401.881766878</v>
      </c>
      <c r="L2444" s="444">
        <f t="shared" ca="1" si="129"/>
        <v>-6259589853.5058184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-6259589853.5058184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-26081624.389607575</v>
      </c>
      <c r="L2445" s="444">
        <f t="shared" ca="1" si="129"/>
        <v>-6285671477.8954258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-6285671477.8954258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-26190297.824564274</v>
      </c>
      <c r="L2446" s="444">
        <f t="shared" ca="1" si="129"/>
        <v>-6311861775.7199898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-6311861775.7199898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-26299424.065499958</v>
      </c>
      <c r="L2447" s="444">
        <f t="shared" ca="1" si="129"/>
        <v>-6338161199.78549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-6338161199.78549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-26409004.99910621</v>
      </c>
      <c r="L2448" s="444">
        <f t="shared" ca="1" si="129"/>
        <v>-6364570204.7845964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-6364570204.7845964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-26519042.519935817</v>
      </c>
      <c r="L2449" s="444">
        <f t="shared" ca="1" si="129"/>
        <v>-6391089247.3045321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-6391089247.3045321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-26629538.530435551</v>
      </c>
      <c r="L2450" s="444">
        <f t="shared" ca="1" si="129"/>
        <v>-6417718785.8349676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-6417718785.8349676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-26740494.94097903</v>
      </c>
      <c r="L2451" s="444">
        <f t="shared" ca="1" si="129"/>
        <v>-6444459280.7759466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-6444459280.7759466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-26851913.669899777</v>
      </c>
      <c r="L2452" s="444">
        <f t="shared" ca="1" si="129"/>
        <v>-6471311194.4458466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-6471311194.4458466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-26963796.64352436</v>
      </c>
      <c r="L2453" s="444">
        <f t="shared" ca="1" si="129"/>
        <v>-6498274991.0893707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-6498274991.0893707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-27076145.796205711</v>
      </c>
      <c r="L2454" s="444">
        <f t="shared" ca="1" si="129"/>
        <v>-6525351136.8855762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-6525351136.8855762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-27188963.070356566</v>
      </c>
      <c r="L2455" s="444">
        <f t="shared" ca="1" si="129"/>
        <v>-6552540099.9559326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-6552540099.9559326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-27302250.416483052</v>
      </c>
      <c r="L2456" s="444">
        <f t="shared" ca="1" si="129"/>
        <v>-6579842350.3724155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-6579842350.3724155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-27416009.793218397</v>
      </c>
      <c r="L2457" s="444">
        <f t="shared" ca="1" si="129"/>
        <v>-6607258360.1656342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-6607258360.1656342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-27530243.167356808</v>
      </c>
      <c r="L2458" s="444">
        <f t="shared" ca="1" si="129"/>
        <v>-6634788603.3329906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-6634788603.3329906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-27644952.513887461</v>
      </c>
      <c r="L2459" s="444">
        <f t="shared" ca="1" si="129"/>
        <v>-6662433555.8468781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-6662433555.8468781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-27760139.816028658</v>
      </c>
      <c r="L2460" s="444">
        <f t="shared" ca="1" si="129"/>
        <v>-6690193695.6629066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-6690193695.6629066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-27875807.065262109</v>
      </c>
      <c r="L2461" s="444">
        <f t="shared" ca="1" si="129"/>
        <v>-6718069502.7281685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-6718069502.7281685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-27991956.261367369</v>
      </c>
      <c r="L2462" s="444">
        <f t="shared" ca="1" si="129"/>
        <v>-6746061458.9895363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-6746061458.9895363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-28108589.412456404</v>
      </c>
      <c r="L2463" s="444">
        <f t="shared" ca="1" si="129"/>
        <v>-6774170048.4019928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-6774170048.4019928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-28225708.535008304</v>
      </c>
      <c r="L2464" s="444">
        <f t="shared" ca="1" si="129"/>
        <v>-6802395756.9370012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-6802395756.9370012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-28343315.65390417</v>
      </c>
      <c r="L2465" s="444">
        <f t="shared" ca="1" si="129"/>
        <v>-6830739072.5909052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-6830739072.5909052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-28461412.802462105</v>
      </c>
      <c r="L2466" s="444">
        <f t="shared" ca="1" si="129"/>
        <v>-6859200485.3933678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-6859200485.3933678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-28580002.022472367</v>
      </c>
      <c r="L2467" s="444">
        <f t="shared" ca="1" si="129"/>
        <v>-6887780487.4158401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-6887780487.4158401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-28699085.364232667</v>
      </c>
      <c r="L2468" s="444">
        <f t="shared" ca="1" si="129"/>
        <v>-6916479572.7800732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-6916479572.7800732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-28818664.886583634</v>
      </c>
      <c r="L2469" s="444">
        <f t="shared" ca="1" si="129"/>
        <v>-6945298237.6666565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-6945298237.6666565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-28938742.656944402</v>
      </c>
      <c r="L2470" s="444">
        <f t="shared" ca="1" si="129"/>
        <v>-6974236980.3236008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-6974236980.3236008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-29059320.751348335</v>
      </c>
      <c r="L2471" s="444">
        <f t="shared" ca="1" si="129"/>
        <v>-7003296301.0749493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-7003296301.0749493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-29180401.254478954</v>
      </c>
      <c r="L2472" s="444">
        <f t="shared" ca="1" si="129"/>
        <v>-7032476702.3294287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-7032476702.3294287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-29301986.259705957</v>
      </c>
      <c r="L2473" s="444">
        <f t="shared" ca="1" si="129"/>
        <v>-7061778688.5891342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-7061778688.5891342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-29424077.869121391</v>
      </c>
      <c r="L2474" s="444">
        <f t="shared" ca="1" si="129"/>
        <v>-7091202766.4582558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-7091202766.4582558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-29546678.193576064</v>
      </c>
      <c r="L2475" s="444">
        <f t="shared" ca="1" si="129"/>
        <v>-7120749444.6518316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-7120749444.6518316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-29669789.352715965</v>
      </c>
      <c r="L2476" s="444">
        <f t="shared" ca="1" si="129"/>
        <v>-7150419234.0045471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-7150419234.0045471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-29793413.475018945</v>
      </c>
      <c r="L2477" s="444">
        <f t="shared" ca="1" si="129"/>
        <v>-7180212647.4795656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-7180212647.4795656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-29917552.697831523</v>
      </c>
      <c r="L2478" s="444">
        <f t="shared" ca="1" si="129"/>
        <v>-7210130200.1773968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-7210130200.1773968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-30042209.167405818</v>
      </c>
      <c r="L2479" s="444">
        <f t="shared" ca="1" si="129"/>
        <v>-7240172409.3448029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-7240172409.3448029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-30167385.038936678</v>
      </c>
      <c r="L2480" s="444">
        <f t="shared" ca="1" si="129"/>
        <v>-7270339794.3837395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-7270339794.3837395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-30293082.476598915</v>
      </c>
      <c r="L2481" s="444">
        <f t="shared" ca="1" si="129"/>
        <v>-7300632876.8603382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-7300632876.8603382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-30419303.653584741</v>
      </c>
      <c r="L2482" s="444">
        <f t="shared" ca="1" si="129"/>
        <v>-7331052180.5139227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-7331052180.5139227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-30546050.752141349</v>
      </c>
      <c r="L2483" s="444">
        <f t="shared" ca="1" si="129"/>
        <v>-7361598231.2660637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-7361598231.2660637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-30673325.963608596</v>
      </c>
      <c r="L2484" s="444">
        <f t="shared" ca="1" si="129"/>
        <v>-7392271557.2296724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-7392271557.2296724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-30801131.488456968</v>
      </c>
      <c r="L2485" s="444">
        <f t="shared" ca="1" si="129"/>
        <v>-7423072688.7181292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-7423072688.7181292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-30929469.536325537</v>
      </c>
      <c r="L2486" s="444">
        <f t="shared" ca="1" si="129"/>
        <v>-7454002158.2544546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-7454002158.2544546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-31058342.326060228</v>
      </c>
      <c r="L2487" s="444">
        <f t="shared" ca="1" si="129"/>
        <v>-7485060500.5805149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-7485060500.5805149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-31187752.085752144</v>
      </c>
      <c r="L2488" s="444">
        <f t="shared" ca="1" si="129"/>
        <v>-7516248252.6662674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-7516248252.6662674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-31317701.052776113</v>
      </c>
      <c r="L2489" s="444">
        <f t="shared" ca="1" si="129"/>
        <v>-7547565953.7190437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-7547565953.7190437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-31448191.473829348</v>
      </c>
      <c r="L2490" s="444">
        <f t="shared" ca="1" si="129"/>
        <v>-7579014145.192873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-7579014145.192873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-31579225.604970302</v>
      </c>
      <c r="L2491" s="444">
        <f t="shared" ca="1" si="129"/>
        <v>-7610593370.797843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-7610593370.797843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-31710805.711657677</v>
      </c>
      <c r="L2492" s="444">
        <f t="shared" ca="1" si="129"/>
        <v>-7642304176.5095005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-7642304176.5095005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-31842934.068789586</v>
      </c>
      <c r="L2493" s="444">
        <f t="shared" ca="1" si="129"/>
        <v>-7674147110.57829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-7674147110.57829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-31975612.960742876</v>
      </c>
      <c r="L2494" s="444">
        <f t="shared" ca="1" si="129"/>
        <v>-7706122723.5390329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-7706122723.5390329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-32108844.681412634</v>
      </c>
      <c r="L2495" s="444">
        <f t="shared" ca="1" si="129"/>
        <v>-7738231568.2204456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-7738231568.2204456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-32242631.534251861</v>
      </c>
      <c r="L2496" s="444">
        <f t="shared" ca="1" si="129"/>
        <v>-7770474199.7546978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-7770474199.7546978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-32376975.832311239</v>
      </c>
      <c r="L2497" s="444">
        <f t="shared" ca="1" si="129"/>
        <v>-7802851175.5870094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-7802851175.5870094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-32511879.898279205</v>
      </c>
      <c r="L2498" s="444">
        <f t="shared" ca="1" si="129"/>
        <v>-7835363055.4852886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-7835363055.4852886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-32647346.064522035</v>
      </c>
      <c r="L2499" s="444">
        <f t="shared" ca="1" si="129"/>
        <v>-7868010401.5498104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-7868010401.5498104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-32783376.673124209</v>
      </c>
      <c r="L2500" s="444">
        <f t="shared" ca="1" si="129"/>
        <v>-7900793778.2229347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-7900793778.2229347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-32919974.075928893</v>
      </c>
      <c r="L2501" s="444">
        <f t="shared" ca="1" si="129"/>
        <v>-7933713752.2988634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-7933713752.2988634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-33057140.634578593</v>
      </c>
      <c r="L2502" s="444">
        <f t="shared" ca="1" si="129"/>
        <v>-7966770892.9334421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-7966770892.9334421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-33194878.72055601</v>
      </c>
      <c r="L2503" s="444">
        <f t="shared" ca="1" si="129"/>
        <v>-7999965771.6539984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-7999965771.6539984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-33333190.715224992</v>
      </c>
      <c r="L2504" s="444">
        <f t="shared" ca="1" si="129"/>
        <v>-8033298962.3692236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-8033298962.3692236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-33472079.009871766</v>
      </c>
      <c r="L2505" s="444">
        <f t="shared" ca="1" si="129"/>
        <v>-8066771041.3790951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-8066771041.3790951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-33611546.00574623</v>
      </c>
      <c r="L2506" s="444">
        <f t="shared" ca="1" si="129"/>
        <v>-8100382587.384841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-8100382587.384841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-33751594.114103504</v>
      </c>
      <c r="L2507" s="444">
        <f t="shared" ca="1" si="129"/>
        <v>-8134134181.4989443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-8134134181.4989443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-33892225.756245598</v>
      </c>
      <c r="L2508" s="444">
        <f t="shared" ca="1" si="129"/>
        <v>-8168026407.2551899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-8168026407.2551899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-34033443.363563292</v>
      </c>
      <c r="L2509" s="444">
        <f t="shared" ca="1" si="129"/>
        <v>-8202059850.6187534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-8202059850.6187534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-34175249.377578139</v>
      </c>
      <c r="L2510" s="444">
        <f t="shared" ca="1" si="129"/>
        <v>-8236235099.9963312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-8236235099.9963312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-34317646.249984719</v>
      </c>
      <c r="L2511" s="444">
        <f t="shared" ca="1" si="129"/>
        <v>-8270552746.246316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-8270552746.246316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-34460636.44269298</v>
      </c>
      <c r="L2512" s="444">
        <f t="shared" ca="1" si="129"/>
        <v>-8305013382.6890087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-8305013382.6890087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-34604222.42787087</v>
      </c>
      <c r="L2513" s="444">
        <f t="shared" ca="1" si="129"/>
        <v>-8339617605.1168795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-8339617605.1168795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-34748406.687987</v>
      </c>
      <c r="L2514" s="444">
        <f t="shared" ca="1" si="129"/>
        <v>-8374366011.8048668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-8374366011.8048668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-34893191.715853617</v>
      </c>
      <c r="L2515" s="444">
        <f t="shared" ca="1" si="129"/>
        <v>-8409259203.5207205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-8409259203.5207205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-35038580.014669664</v>
      </c>
      <c r="L2516" s="444">
        <f t="shared" ca="1" si="129"/>
        <v>-8444297783.5353899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-8444297783.5353899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-35184574.098064125</v>
      </c>
      <c r="L2517" s="444">
        <f t="shared" ca="1" si="129"/>
        <v>-8479482357.6334543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-8479482357.6334543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-35331176.490139388</v>
      </c>
      <c r="L2518" s="444">
        <f t="shared" ca="1" si="129"/>
        <v>-8514813534.1235933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-8514813534.1235933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-35478389.725514971</v>
      </c>
      <c r="L2519" s="444">
        <f t="shared" ca="1" si="129"/>
        <v>-8550291923.8491087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-8550291923.8491087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-35626216.349371284</v>
      </c>
      <c r="L2520" s="444">
        <f t="shared" ca="1" si="129"/>
        <v>-8585918140.1984797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-8585918140.1984797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-35774658.917493664</v>
      </c>
      <c r="L2521" s="444">
        <f t="shared" ca="1" si="129"/>
        <v>-8621692799.1159725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-8621692799.1159725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-35923719.996316552</v>
      </c>
      <c r="L2522" s="444">
        <f t="shared" ca="1" si="129"/>
        <v>-8657616519.1122894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-8657616519.1122894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-36073402.162967876</v>
      </c>
      <c r="L2523" s="444">
        <f t="shared" ca="1" si="129"/>
        <v>-8693689921.2752571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-8693689921.2752571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-36223708.005313568</v>
      </c>
      <c r="L2524" s="444">
        <f t="shared" ca="1" si="129"/>
        <v>-8729913629.280571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-8729913629.280571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-36374640.122002378</v>
      </c>
      <c r="L2525" s="444">
        <f t="shared" ca="1" si="129"/>
        <v>-8766288269.4025726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-8766288269.4025726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-36526201.122510716</v>
      </c>
      <c r="L2526" s="444">
        <f t="shared" ca="1" si="129"/>
        <v>-8802814470.5250835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-8802814470.5250835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-36678393.627187848</v>
      </c>
      <c r="L2527" s="444">
        <f t="shared" ca="1" si="129"/>
        <v>-8839492864.1522713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-8839492864.1522713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-36831220.267301127</v>
      </c>
      <c r="L2528" s="444">
        <f t="shared" ca="1" si="129"/>
        <v>-8876324084.4195728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-8876324084.4195728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-36984683.685081556</v>
      </c>
      <c r="L2529" s="444">
        <f t="shared" ca="1" si="129"/>
        <v>-8913308768.1046543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-8913308768.1046543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-37138786.533769391</v>
      </c>
      <c r="L2530" s="444">
        <f t="shared" ca="1" si="129"/>
        <v>-8950447554.6384239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-8950447554.6384239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-37293531.477660097</v>
      </c>
      <c r="L2531" s="444">
        <f t="shared" ca="1" si="129"/>
        <v>-8987741086.1160831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-8987741086.1160831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-37448921.192150347</v>
      </c>
      <c r="L2532" s="444">
        <f t="shared" ca="1" si="129"/>
        <v>-9025190007.3082333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-9025190007.3082333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-37604958.363784306</v>
      </c>
      <c r="L2533" s="444">
        <f t="shared" ca="1" si="129"/>
        <v>-9062794965.6720181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-9062794965.6720181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-37761645.690300077</v>
      </c>
      <c r="L2534" s="444">
        <f t="shared" ca="1" si="129"/>
        <v>-9100556611.362318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-9100556611.362318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-37918985.880676322</v>
      </c>
      <c r="L2535" s="444">
        <f t="shared" ca="1" si="129"/>
        <v>-9138475597.2429943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-9138475597.2429943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-38076981.655179143</v>
      </c>
      <c r="L2536" s="444">
        <f t="shared" ca="1" si="129"/>
        <v>-9176552578.8981743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-9176552578.8981743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-38235635.745409057</v>
      </c>
      <c r="L2537" s="444">
        <f t="shared" ca="1" si="129"/>
        <v>-9214788214.6435833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-9214788214.6435833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-38394950.894348264</v>
      </c>
      <c r="L2538" s="444">
        <f t="shared" ca="1" si="129"/>
        <v>-9253183165.5379314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-9253183165.5379314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-38554929.856408045</v>
      </c>
      <c r="L2539" s="444">
        <f t="shared" ca="1" si="129"/>
        <v>-9291738095.3943386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-9291738095.3943386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-38715575.397476412</v>
      </c>
      <c r="L2540" s="444">
        <f t="shared" ca="1" si="129"/>
        <v>-9330453670.7918148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-9330453670.7918148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-38876890.294965893</v>
      </c>
      <c r="L2541" s="444">
        <f t="shared" ca="1" si="129"/>
        <v>-9369330561.0867805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-9369330561.0867805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-39038877.337861583</v>
      </c>
      <c r="L2542" s="444">
        <f t="shared" ca="1" si="129"/>
        <v>-9408369438.4246426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-9408369438.4246426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-39201539.326769345</v>
      </c>
      <c r="L2543" s="444">
        <f t="shared" ca="1" si="129"/>
        <v>-9447570977.7514114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-9447570977.7514114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-39364879.073964216</v>
      </c>
      <c r="L2544" s="444">
        <f t="shared" ca="1" si="129"/>
        <v>-9486935856.8253765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-9486935856.8253765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-39528899.403439067</v>
      </c>
      <c r="L2545" s="444">
        <f t="shared" ca="1" si="129"/>
        <v>-9526464756.2288151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-9526464756.2288151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-39693603.150953397</v>
      </c>
      <c r="L2546" s="444">
        <f t="shared" ca="1" si="129"/>
        <v>-9566158359.3797684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-9566158359.3797684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-39858993.164082371</v>
      </c>
      <c r="L2547" s="444">
        <f t="shared" ca="1" si="129"/>
        <v>-9606017352.5438499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-9606017352.5438499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-40025072.302266039</v>
      </c>
      <c r="L2548" s="444">
        <f t="shared" ca="1" si="129"/>
        <v>-9646042424.8461151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-9646042424.8461151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-40191843.43685881</v>
      </c>
      <c r="L2549" s="444">
        <f t="shared" ca="1" si="129"/>
        <v>-9686234268.2829742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-9686234268.2829742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-40359309.451179057</v>
      </c>
      <c r="L2550" s="444">
        <f t="shared" ca="1" si="129"/>
        <v>-9726593577.7341537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-9726593577.7341537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-40527473.240558974</v>
      </c>
      <c r="L2551" s="444">
        <f t="shared" ca="1" si="129"/>
        <v>-9767121050.9747124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-9767121050.9747124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-40696337.712394632</v>
      </c>
      <c r="L2552" s="444">
        <f t="shared" ca="1" si="129"/>
        <v>-9807817388.6871071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-9807817388.6871071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-40865905.786196277</v>
      </c>
      <c r="L2553" s="444">
        <f t="shared" ca="1" si="129"/>
        <v>-9848683294.4733028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-9848683294.4733028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-41036180.39363876</v>
      </c>
      <c r="L2554" s="444">
        <f t="shared" ca="1" si="129"/>
        <v>-9889719474.8669415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-9889719474.8669415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-41207164.478612259</v>
      </c>
      <c r="L2555" s="444">
        <f t="shared" ca="1" si="129"/>
        <v>-9930926639.3455544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-9930926639.3455544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-41378860.99727314</v>
      </c>
      <c r="L2556" s="444">
        <f t="shared" ca="1" si="129"/>
        <v>-9972305500.3428268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-9972305500.3428268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-41551272.918095112</v>
      </c>
      <c r="L2557" s="444">
        <f t="shared" ca="1" si="129"/>
        <v>-10013856773.260921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-10013856773.260921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-41724403.221920505</v>
      </c>
      <c r="L2558" s="444">
        <f t="shared" ref="L2558:L2812" ca="1" si="134">I2558-J2558+K2558</f>
        <v>-10055581176.482841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-10055581176.482841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-41898254.902011842</v>
      </c>
      <c r="L2559" s="444">
        <f t="shared" ca="1" si="134"/>
        <v>-10097479431.384853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-10097479431.384853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-42072830.964103557</v>
      </c>
      <c r="L2560" s="444">
        <f t="shared" ca="1" si="134"/>
        <v>-10139552262.348957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-10139552262.348957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-42248134.426453985</v>
      </c>
      <c r="L2561" s="444">
        <f t="shared" ca="1" si="134"/>
        <v>-10181800396.775412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-10181800396.775412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-42424168.319897547</v>
      </c>
      <c r="L2562" s="444">
        <f t="shared" ca="1" si="134"/>
        <v>-10224224565.095308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-10224224565.095308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-42600935.687897116</v>
      </c>
      <c r="L2563" s="444">
        <f t="shared" ca="1" si="134"/>
        <v>-10266825500.783205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-10266825500.783205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-42778439.58659669</v>
      </c>
      <c r="L2564" s="444">
        <f t="shared" ca="1" si="134"/>
        <v>-10309603940.369802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-10309603940.369802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-42956683.084874175</v>
      </c>
      <c r="L2565" s="444">
        <f t="shared" ca="1" si="134"/>
        <v>-10352560623.454678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-10352560623.454678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-43135669.264394492</v>
      </c>
      <c r="L2566" s="444">
        <f t="shared" ca="1" si="134"/>
        <v>-10395696292.719072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-10395696292.719072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-43315401.2196628</v>
      </c>
      <c r="L2567" s="444">
        <f t="shared" ca="1" si="134"/>
        <v>-10439011693.938736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-10439011693.938736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-43495882.058078066</v>
      </c>
      <c r="L2568" s="444">
        <f t="shared" ca="1" si="134"/>
        <v>-10482507575.996815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-10482507575.996815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-43677114.899986729</v>
      </c>
      <c r="L2569" s="444">
        <f t="shared" ca="1" si="134"/>
        <v>-10526184690.896801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-10526184690.896801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-43859102.878736667</v>
      </c>
      <c r="L2570" s="444">
        <f t="shared" ca="1" si="134"/>
        <v>-10570043793.775537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-10570043793.775537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-44041849.140731409</v>
      </c>
      <c r="L2571" s="444">
        <f t="shared" ca="1" si="134"/>
        <v>-10614085642.916269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-10614085642.916269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-44225356.845484458</v>
      </c>
      <c r="L2572" s="444">
        <f t="shared" ca="1" si="134"/>
        <v>-10658310999.761753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-10658310999.761753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-44409629.165673971</v>
      </c>
      <c r="L2573" s="444">
        <f t="shared" ca="1" si="134"/>
        <v>-10702720628.927427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-10702720628.927427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-44594669.287197612</v>
      </c>
      <c r="L2574" s="444">
        <f t="shared" ca="1" si="134"/>
        <v>-10747315298.214624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-10747315298.214624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-44780480.409227602</v>
      </c>
      <c r="L2575" s="444">
        <f t="shared" ca="1" si="134"/>
        <v>-10792095778.623852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-10792095778.623852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-44967065.744266048</v>
      </c>
      <c r="L2576" s="444">
        <f t="shared" ca="1" si="134"/>
        <v>-10837062844.368118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-10837062844.368118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-45154428.518200494</v>
      </c>
      <c r="L2577" s="444">
        <f t="shared" ca="1" si="134"/>
        <v>-10882217272.886318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-10882217272.886318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-45342571.970359661</v>
      </c>
      <c r="L2578" s="444">
        <f t="shared" ca="1" si="134"/>
        <v>-10927559844.856678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-10927559844.856678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-45531499.353569493</v>
      </c>
      <c r="L2579" s="444">
        <f t="shared" ca="1" si="134"/>
        <v>-10973091344.210247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-10973091344.210247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-45721213.934209362</v>
      </c>
      <c r="L2580" s="444">
        <f t="shared" ca="1" si="134"/>
        <v>-11018812558.144457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-11018812558.144457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-45911718.99226857</v>
      </c>
      <c r="L2581" s="444">
        <f t="shared" ca="1" si="134"/>
        <v>-11064724277.136726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-11064724277.136726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-46103017.821403027</v>
      </c>
      <c r="L2582" s="444">
        <f t="shared" ca="1" si="134"/>
        <v>-11110827294.95813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-11110827294.95813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-46295113.728992209</v>
      </c>
      <c r="L2583" s="444">
        <f t="shared" ca="1" si="134"/>
        <v>-11157122408.687122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-11157122408.687122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-46488010.036196344</v>
      </c>
      <c r="L2584" s="444">
        <f t="shared" ca="1" si="134"/>
        <v>-11203610418.723318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-11203610418.723318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-46681710.078013822</v>
      </c>
      <c r="L2585" s="444">
        <f t="shared" ca="1" si="134"/>
        <v>-11250292128.801332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-11250292128.801332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-46876217.203338884</v>
      </c>
      <c r="L2586" s="444">
        <f t="shared" ca="1" si="134"/>
        <v>-11297168346.004671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-11297168346.004671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-47071534.775019459</v>
      </c>
      <c r="L2587" s="444">
        <f t="shared" ca="1" si="134"/>
        <v>-11344239880.77969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-11344239880.77969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-47267666.169915371</v>
      </c>
      <c r="L2588" s="444">
        <f t="shared" ca="1" si="134"/>
        <v>-11391507546.949606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-11391507546.949606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-47464614.778956689</v>
      </c>
      <c r="L2589" s="444">
        <f t="shared" ca="1" si="134"/>
        <v>-11438972161.728563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-11438972161.728563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-47662384.00720235</v>
      </c>
      <c r="L2590" s="444">
        <f t="shared" ca="1" si="134"/>
        <v>-11486634545.735765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-11486634545.735765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-47860977.273899019</v>
      </c>
      <c r="L2591" s="444">
        <f t="shared" ca="1" si="134"/>
        <v>-11534495523.009665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-11534495523.009665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-48060398.012540266</v>
      </c>
      <c r="L2592" s="444">
        <f t="shared" ca="1" si="134"/>
        <v>-11582555921.022205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-11582555921.022205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-48260649.670925856</v>
      </c>
      <c r="L2593" s="444">
        <f t="shared" ca="1" si="134"/>
        <v>-11630816570.69313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-11630816570.69313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-48461735.711221375</v>
      </c>
      <c r="L2594" s="444">
        <f t="shared" ca="1" si="134"/>
        <v>-11679278306.404352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-11679278306.404352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-48663659.610018134</v>
      </c>
      <c r="L2595" s="444">
        <f t="shared" ca="1" si="134"/>
        <v>-11727941966.01437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-11727941966.01437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-48866424.858393207</v>
      </c>
      <c r="L2596" s="444">
        <f t="shared" ca="1" si="134"/>
        <v>-11776808390.872763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-11776808390.872763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-49070034.961969845</v>
      </c>
      <c r="L2597" s="444">
        <f t="shared" ca="1" si="134"/>
        <v>-11825878425.834732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-11825878425.834732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-49274493.44097805</v>
      </c>
      <c r="L2598" s="444">
        <f t="shared" ca="1" si="134"/>
        <v>-11875152919.275711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-11875152919.275711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-49479803.830315463</v>
      </c>
      <c r="L2599" s="444">
        <f t="shared" ca="1" si="134"/>
        <v>-11924632723.106026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-11924632723.106026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-49685969.679608442</v>
      </c>
      <c r="L2600" s="444">
        <f t="shared" ca="1" si="134"/>
        <v>-11974318692.785635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-11974318692.785635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-49892994.553273477</v>
      </c>
      <c r="L2601" s="444">
        <f t="shared" ca="1" si="134"/>
        <v>-12024211687.338909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-12024211687.338909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-50100882.030578785</v>
      </c>
      <c r="L2602" s="444">
        <f t="shared" ca="1" si="134"/>
        <v>-12074312569.369488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-12074312569.369488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-50309635.705706201</v>
      </c>
      <c r="L2603" s="444">
        <f t="shared" ca="1" si="134"/>
        <v>-12124622205.075193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-12124622205.075193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-50519259.187813304</v>
      </c>
      <c r="L2604" s="444">
        <f t="shared" ca="1" si="134"/>
        <v>-12175141464.263006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-12175141464.263006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-50729756.101095855</v>
      </c>
      <c r="L2605" s="444">
        <f t="shared" ca="1" si="134"/>
        <v>-12225871220.364101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-12225871220.364101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-50941130.084850423</v>
      </c>
      <c r="L2606" s="444">
        <f t="shared" ca="1" si="134"/>
        <v>-12276812350.448952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-12276812350.448952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-51153384.793537296</v>
      </c>
      <c r="L2607" s="444">
        <f t="shared" ca="1" si="134"/>
        <v>-12327965735.242489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-12327965735.242489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-51366523.896843702</v>
      </c>
      <c r="L2608" s="444">
        <f t="shared" ca="1" si="134"/>
        <v>-12379332259.139332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-12379332259.139332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-51580551.079747215</v>
      </c>
      <c r="L2609" s="444">
        <f t="shared" ca="1" si="134"/>
        <v>-12430912810.21908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-12430912810.21908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-51795470.042579502</v>
      </c>
      <c r="L2610" s="444">
        <f t="shared" ca="1" si="134"/>
        <v>-12482708280.26166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-12482708280.26166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-52011284.501090251</v>
      </c>
      <c r="L2611" s="444">
        <f t="shared" ca="1" si="134"/>
        <v>-12534719564.762751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-12534719564.762751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-52227998.186511457</v>
      </c>
      <c r="L2612" s="444">
        <f t="shared" ca="1" si="134"/>
        <v>-12586947562.949263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-12586947562.949263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-52445614.845621929</v>
      </c>
      <c r="L2613" s="444">
        <f t="shared" ca="1" si="134"/>
        <v>-12639393177.794884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-12639393177.794884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-52664138.240812019</v>
      </c>
      <c r="L2614" s="444">
        <f t="shared" ca="1" si="134"/>
        <v>-12692057316.035696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-12692057316.035696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-52883572.150148734</v>
      </c>
      <c r="L2615" s="444">
        <f t="shared" ca="1" si="134"/>
        <v>-12744940888.185844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-12744940888.185844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-53103920.367441021</v>
      </c>
      <c r="L2616" s="444">
        <f t="shared" ca="1" si="134"/>
        <v>-12798044808.553286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-12798044808.553286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-53325186.702305354</v>
      </c>
      <c r="L2617" s="444">
        <f t="shared" ca="1" si="134"/>
        <v>-12851369995.25559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-12851369995.25559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-53547374.980231628</v>
      </c>
      <c r="L2618" s="444">
        <f t="shared" ca="1" si="134"/>
        <v>-12904917370.235823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-12904917370.235823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-53770489.042649262</v>
      </c>
      <c r="L2619" s="444">
        <f t="shared" ca="1" si="134"/>
        <v>-12958687859.278471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-12958687859.278471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-53994532.746993631</v>
      </c>
      <c r="L2620" s="444">
        <f t="shared" ca="1" si="134"/>
        <v>-13012682392.025465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-13012682392.025465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-54219509.966772772</v>
      </c>
      <c r="L2621" s="444">
        <f t="shared" ca="1" si="134"/>
        <v>-13066901901.992237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-13066901901.992237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-54445424.591634318</v>
      </c>
      <c r="L2622" s="444">
        <f t="shared" ca="1" si="134"/>
        <v>-13121347326.583872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-13121347326.583872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-54672280.527432799</v>
      </c>
      <c r="L2623" s="444">
        <f t="shared" ca="1" si="134"/>
        <v>-13176019607.111305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-13176019607.111305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-54900081.696297102</v>
      </c>
      <c r="L2624" s="444">
        <f t="shared" ca="1" si="134"/>
        <v>-13230919688.807602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-13230919688.807602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-55128832.036698341</v>
      </c>
      <c r="L2625" s="444">
        <f t="shared" ca="1" si="134"/>
        <v>-13286048520.844299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-13286048520.844299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-55358535.503517911</v>
      </c>
      <c r="L2626" s="444">
        <f t="shared" ca="1" si="134"/>
        <v>-13341407056.347816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-13341407056.347816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-55589196.068115897</v>
      </c>
      <c r="L2627" s="444">
        <f t="shared" ca="1" si="134"/>
        <v>-13396996252.415932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-13396996252.415932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-55820817.718399704</v>
      </c>
      <c r="L2628" s="444">
        <f t="shared" ca="1" si="134"/>
        <v>-13452817070.134331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-13452817070.134331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-56053404.458893046</v>
      </c>
      <c r="L2629" s="444">
        <f t="shared" ca="1" si="134"/>
        <v>-13508870474.593224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-13508870474.593224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-56286960.310805105</v>
      </c>
      <c r="L2630" s="444">
        <f t="shared" ca="1" si="134"/>
        <v>-13565157434.904028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-13565157434.904028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-56521489.312100112</v>
      </c>
      <c r="L2631" s="444">
        <f t="shared" ca="1" si="134"/>
        <v>-13621678924.216127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-13621678924.216127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-56756995.517567195</v>
      </c>
      <c r="L2632" s="444">
        <f t="shared" ca="1" si="134"/>
        <v>-13678435919.733694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-13678435919.733694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-56993482.998890392</v>
      </c>
      <c r="L2633" s="444">
        <f t="shared" ca="1" si="134"/>
        <v>-13735429402.732584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-13735429402.732584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-57230955.844719097</v>
      </c>
      <c r="L2634" s="444">
        <f t="shared" ca="1" si="134"/>
        <v>-13792660358.577303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-13792660358.577303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-57469418.160738759</v>
      </c>
      <c r="L2635" s="444">
        <f t="shared" ca="1" si="134"/>
        <v>-13850129776.738041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-13850129776.738041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-57708874.069741838</v>
      </c>
      <c r="L2636" s="444">
        <f t="shared" ca="1" si="134"/>
        <v>-13907838650.807783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-13907838650.807783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-57949327.711699098</v>
      </c>
      <c r="L2637" s="444">
        <f t="shared" ca="1" si="134"/>
        <v>-13965787978.519482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-13965787978.519482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-58190783.243831165</v>
      </c>
      <c r="L2638" s="444">
        <f t="shared" ca="1" si="134"/>
        <v>-14023978761.763313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-14023978761.763313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-58433244.840680465</v>
      </c>
      <c r="L2639" s="444">
        <f t="shared" ca="1" si="134"/>
        <v>-14082412006.603994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-14082412006.603994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-58676716.694183312</v>
      </c>
      <c r="L2640" s="444">
        <f t="shared" ca="1" si="134"/>
        <v>-14141088723.298178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-14141088723.298178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-58921203.01374241</v>
      </c>
      <c r="L2641" s="444">
        <f t="shared" ca="1" si="134"/>
        <v>-14200009926.31192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-14200009926.31192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-59166708.026299663</v>
      </c>
      <c r="L2642" s="444">
        <f t="shared" ca="1" si="134"/>
        <v>-14259176634.338221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-14259176634.338221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-59413235.976409249</v>
      </c>
      <c r="L2643" s="444">
        <f t="shared" ca="1" si="134"/>
        <v>-14318589870.314631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-14318589870.314631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-59660791.126310959</v>
      </c>
      <c r="L2644" s="444">
        <f t="shared" ca="1" si="134"/>
        <v>-14378250661.440941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-14378250661.440941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-59909377.756003916</v>
      </c>
      <c r="L2645" s="444">
        <f t="shared" ca="1" si="134"/>
        <v>-14438160039.196945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-14438160039.196945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-60159000.163320601</v>
      </c>
      <c r="L2646" s="444">
        <f t="shared" ca="1" si="134"/>
        <v>-14498319039.360266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-14498319039.360266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-60409662.664001107</v>
      </c>
      <c r="L2647" s="444">
        <f t="shared" ca="1" si="134"/>
        <v>-14558728702.024267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-14558728702.024267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-60661369.59176778</v>
      </c>
      <c r="L2648" s="444">
        <f t="shared" ca="1" si="134"/>
        <v>-14619390071.616035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-14619390071.616035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-60914125.298400149</v>
      </c>
      <c r="L2649" s="444">
        <f t="shared" ca="1" si="134"/>
        <v>-14680304196.914436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-14680304196.914436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-61167934.153810151</v>
      </c>
      <c r="L2650" s="444">
        <f t="shared" ca="1" si="134"/>
        <v>-14741472131.068247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-14741472131.068247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-61422800.546117693</v>
      </c>
      <c r="L2651" s="444">
        <f t="shared" ca="1" si="134"/>
        <v>-14802894931.614365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-14802894931.614365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-61678728.881726518</v>
      </c>
      <c r="L2652" s="444">
        <f t="shared" ca="1" si="134"/>
        <v>-14864573660.496092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-14864573660.496092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-61935723.58540038</v>
      </c>
      <c r="L2653" s="444">
        <f t="shared" ca="1" si="134"/>
        <v>-14926509384.081491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-14926509384.081491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-62193789.100339554</v>
      </c>
      <c r="L2654" s="444">
        <f t="shared" ca="1" si="134"/>
        <v>-14988703173.181831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-14988703173.181831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-62452929.88825763</v>
      </c>
      <c r="L2655" s="444">
        <f t="shared" ca="1" si="134"/>
        <v>-15051156103.070089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-15051156103.070089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-62713150.429458708</v>
      </c>
      <c r="L2656" s="444">
        <f t="shared" ca="1" si="134"/>
        <v>-15113869253.499548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-15113869253.499548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-62974455.222914785</v>
      </c>
      <c r="L2657" s="444">
        <f t="shared" ca="1" si="134"/>
        <v>-15176843708.722464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-15176843708.722464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-63236848.786343597</v>
      </c>
      <c r="L2658" s="444">
        <f t="shared" ca="1" si="134"/>
        <v>-15240080557.508808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-15240080557.508808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-63500335.656286702</v>
      </c>
      <c r="L2659" s="444">
        <f t="shared" ca="1" si="134"/>
        <v>-15303580893.165094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-15303580893.165094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-63764920.388187885</v>
      </c>
      <c r="L2660" s="444">
        <f t="shared" ca="1" si="134"/>
        <v>-15367345813.553282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-15367345813.553282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-64030607.556472003</v>
      </c>
      <c r="L2661" s="444">
        <f t="shared" ca="1" si="134"/>
        <v>-15431376421.109755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-15431376421.109755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-64297401.754623979</v>
      </c>
      <c r="L2662" s="444">
        <f t="shared" ca="1" si="134"/>
        <v>-15495673822.864378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-15495673822.864378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-64565307.595268235</v>
      </c>
      <c r="L2663" s="444">
        <f t="shared" ca="1" si="134"/>
        <v>-15560239130.459646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-15560239130.459646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-64834329.710248515</v>
      </c>
      <c r="L2664" s="444">
        <f t="shared" ca="1" si="134"/>
        <v>-15625073460.169895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-15625073460.169895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-65104472.750707895</v>
      </c>
      <c r="L2665" s="444">
        <f t="shared" ca="1" si="134"/>
        <v>-15690177932.920603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-15690177932.920603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-65375741.387169167</v>
      </c>
      <c r="L2666" s="444">
        <f t="shared" ca="1" si="134"/>
        <v>-15755553674.307772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-15755553674.307772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-65648140.309615716</v>
      </c>
      <c r="L2667" s="444">
        <f t="shared" ca="1" si="134"/>
        <v>-15821201814.617388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-15821201814.617388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-65921674.227572449</v>
      </c>
      <c r="L2668" s="444">
        <f t="shared" ca="1" si="134"/>
        <v>-15887123488.844961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-15887123488.844961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-66196347.870187342</v>
      </c>
      <c r="L2669" s="444">
        <f t="shared" ca="1" si="134"/>
        <v>-15953319836.715149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-15953319836.715149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-66472165.986313127</v>
      </c>
      <c r="L2670" s="444">
        <f t="shared" ca="1" si="134"/>
        <v>-16019792002.701462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-16019792002.701462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-66749133.34458942</v>
      </c>
      <c r="L2671" s="444">
        <f t="shared" ca="1" si="134"/>
        <v>-16086541136.046051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-16086541136.046051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-67027254.733525209</v>
      </c>
      <c r="L2672" s="444">
        <f t="shared" ca="1" si="134"/>
        <v>-16153568390.779575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-16153568390.779575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-67306534.961581573</v>
      </c>
      <c r="L2673" s="444">
        <f t="shared" ca="1" si="134"/>
        <v>-16220874925.741158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-16220874925.741158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-67586978.857254818</v>
      </c>
      <c r="L2674" s="444">
        <f t="shared" ca="1" si="134"/>
        <v>-16288461904.598412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-16288461904.598412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-67868591.269160047</v>
      </c>
      <c r="L2675" s="444">
        <f t="shared" ca="1" si="134"/>
        <v>-16356330495.867571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-16356330495.867571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-68151377.066114888</v>
      </c>
      <c r="L2676" s="444">
        <f t="shared" ca="1" si="134"/>
        <v>-16424481872.933685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-16424481872.933685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-68435341.137223691</v>
      </c>
      <c r="L2677" s="444">
        <f t="shared" ca="1" si="134"/>
        <v>-16492917214.07091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-16492917214.07091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-68720488.391962126</v>
      </c>
      <c r="L2678" s="444">
        <f t="shared" ca="1" si="134"/>
        <v>-16561637702.462872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-16561637702.462872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-69006823.760261953</v>
      </c>
      <c r="L2679" s="444">
        <f t="shared" ca="1" si="134"/>
        <v>-16630644526.223133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-16630644526.223133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-69294352.192596391</v>
      </c>
      <c r="L2680" s="444">
        <f t="shared" ca="1" si="134"/>
        <v>-16699938878.41573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-16699938878.41573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-69583078.660065532</v>
      </c>
      <c r="L2681" s="444">
        <f t="shared" ca="1" si="134"/>
        <v>-16769521957.075794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-16769521957.075794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-69873008.154482469</v>
      </c>
      <c r="L2682" s="444">
        <f t="shared" ca="1" si="134"/>
        <v>-16839394965.230276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-16839394965.230276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-70164145.688459486</v>
      </c>
      <c r="L2683" s="444">
        <f t="shared" ca="1" si="134"/>
        <v>-16909559110.918736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-16909559110.918736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-70456496.295494735</v>
      </c>
      <c r="L2684" s="444">
        <f t="shared" ca="1" si="134"/>
        <v>-16980015607.21423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-16980015607.21423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-70750065.030059293</v>
      </c>
      <c r="L2685" s="444">
        <f t="shared" ca="1" si="134"/>
        <v>-17050765672.244289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-17050765672.244289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-71044856.967684552</v>
      </c>
      <c r="L2686" s="444">
        <f t="shared" ca="1" si="134"/>
        <v>-17121810529.211973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-17121810529.211973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-71340877.205049902</v>
      </c>
      <c r="L2687" s="444">
        <f t="shared" ca="1" si="134"/>
        <v>-17193151406.417023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-17193151406.417023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-71638130.860070929</v>
      </c>
      <c r="L2688" s="444">
        <f t="shared" ca="1" si="134"/>
        <v>-17264789537.277092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-17264789537.277092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-71936623.071987882</v>
      </c>
      <c r="L2689" s="444">
        <f t="shared" ca="1" si="134"/>
        <v>-17336726160.349079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-17336726160.349079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-72236359.001454502</v>
      </c>
      <c r="L2690" s="444">
        <f t="shared" ca="1" si="134"/>
        <v>-17408962519.350533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-17408962519.350533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-72537343.830627218</v>
      </c>
      <c r="L2691" s="444">
        <f t="shared" ca="1" si="134"/>
        <v>-17481499863.18116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-17481499863.18116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-72839582.763254836</v>
      </c>
      <c r="L2692" s="444">
        <f t="shared" ca="1" si="134"/>
        <v>-17554339445.944416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-17554339445.944416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-73143081.024768397</v>
      </c>
      <c r="L2693" s="444">
        <f t="shared" ca="1" si="134"/>
        <v>-17627482526.969185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-17627482526.969185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-73447843.862371609</v>
      </c>
      <c r="L2694" s="444">
        <f t="shared" ca="1" si="134"/>
        <v>-17700930370.831558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-17700930370.831558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-73753876.54513149</v>
      </c>
      <c r="L2695" s="444">
        <f t="shared" ca="1" si="134"/>
        <v>-17774684247.37669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-17774684247.37669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-74061184.364069536</v>
      </c>
      <c r="L2696" s="444">
        <f t="shared" ca="1" si="134"/>
        <v>-17848745431.740761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-17848745431.740761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-74369772.63225317</v>
      </c>
      <c r="L2697" s="444">
        <f t="shared" ca="1" si="134"/>
        <v>-17923115204.373013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-17923115204.373013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-74679646.684887558</v>
      </c>
      <c r="L2698" s="444">
        <f t="shared" ca="1" si="134"/>
        <v>-17997794851.057899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-17997794851.057899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-74990811.879407912</v>
      </c>
      <c r="L2699" s="444">
        <f t="shared" ca="1" si="134"/>
        <v>-18072785662.937309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-18072785662.937309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-75303273.595572114</v>
      </c>
      <c r="L2700" s="444">
        <f t="shared" ca="1" si="134"/>
        <v>-18148088936.532883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-18148088936.532883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-75617037.235553682</v>
      </c>
      <c r="L2701" s="444">
        <f t="shared" ca="1" si="134"/>
        <v>-18223705973.768436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-18223705973.768436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-75932108.224035144</v>
      </c>
      <c r="L2702" s="444">
        <f t="shared" ca="1" si="134"/>
        <v>-18299638081.99247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-18299638081.99247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-76248492.008301958</v>
      </c>
      <c r="L2703" s="444">
        <f t="shared" ca="1" si="134"/>
        <v>-18375886574.000771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-18375886574.000771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-76566194.058336541</v>
      </c>
      <c r="L2704" s="444">
        <f t="shared" ca="1" si="134"/>
        <v>-18452452768.059109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-18452452768.059109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-76885219.866912946</v>
      </c>
      <c r="L2705" s="444">
        <f t="shared" ca="1" si="134"/>
        <v>-18529337987.926022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-18529337987.926022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-77205574.949691758</v>
      </c>
      <c r="L2706" s="444">
        <f t="shared" ca="1" si="134"/>
        <v>-18606543562.875713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-18606543562.875713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-77527264.845315471</v>
      </c>
      <c r="L2707" s="444">
        <f t="shared" ca="1" si="134"/>
        <v>-18684070827.721027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-18684070827.721027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-77850295.11550428</v>
      </c>
      <c r="L2708" s="444">
        <f t="shared" ca="1" si="134"/>
        <v>-18761921122.836533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-18761921122.836533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-78174671.345152214</v>
      </c>
      <c r="L2709" s="444">
        <f t="shared" ca="1" si="134"/>
        <v>-18840095794.181686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-18840095794.181686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-78500399.142423689</v>
      </c>
      <c r="L2710" s="444">
        <f t="shared" ca="1" si="134"/>
        <v>-18918596193.324112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-18918596193.324112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-78827484.138850465</v>
      </c>
      <c r="L2711" s="444">
        <f t="shared" ca="1" si="134"/>
        <v>-18997423677.462963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-18997423677.462963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-79155931.989429012</v>
      </c>
      <c r="L2712" s="444">
        <f t="shared" ca="1" si="134"/>
        <v>-19076579609.452393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-19076579609.452393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-79485748.372718304</v>
      </c>
      <c r="L2713" s="444">
        <f t="shared" ca="1" si="134"/>
        <v>-19156065357.825111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-19156065357.825111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-79816938.990937963</v>
      </c>
      <c r="L2714" s="444">
        <f t="shared" ca="1" si="134"/>
        <v>-19235882296.816048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-19235882296.816048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-80149509.570066869</v>
      </c>
      <c r="L2715" s="444">
        <f t="shared" ca="1" si="134"/>
        <v>-19316031806.386116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-19316031806.386116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-80483465.859942153</v>
      </c>
      <c r="L2716" s="444">
        <f t="shared" ca="1" si="134"/>
        <v>-19396515272.246059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-19396515272.246059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-80818813.634358585</v>
      </c>
      <c r="L2717" s="444">
        <f t="shared" ca="1" si="134"/>
        <v>-19477334085.880417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-19477334085.880417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-81155558.691168398</v>
      </c>
      <c r="L2718" s="444">
        <f t="shared" ca="1" si="134"/>
        <v>-19558489644.571587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-19558489644.571587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-81493706.852381617</v>
      </c>
      <c r="L2719" s="444">
        <f t="shared" ca="1" si="134"/>
        <v>-19639983351.423969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-19639983351.423969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-81833263.964266539</v>
      </c>
      <c r="L2720" s="444">
        <f t="shared" ca="1" si="134"/>
        <v>-19721816615.388237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-19721816615.388237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-82174235.897450984</v>
      </c>
      <c r="L2721" s="444">
        <f t="shared" ca="1" si="134"/>
        <v>-19803990851.285686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-19803990851.285686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-82516628.547023699</v>
      </c>
      <c r="L2722" s="444">
        <f t="shared" ca="1" si="134"/>
        <v>-19886507479.83271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-19886507479.83271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-82860447.832636297</v>
      </c>
      <c r="L2723" s="444">
        <f t="shared" ca="1" si="134"/>
        <v>-19969367927.665348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-19969367927.665348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-83205699.698605612</v>
      </c>
      <c r="L2724" s="444">
        <f t="shared" ca="1" si="134"/>
        <v>-20052573627.363953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-20052573627.363953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-83552390.114016473</v>
      </c>
      <c r="L2725" s="444">
        <f t="shared" ca="1" si="134"/>
        <v>-20136126017.47797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-20136126017.47797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-83900525.07282488</v>
      </c>
      <c r="L2726" s="444">
        <f t="shared" ca="1" si="134"/>
        <v>-20220026542.550797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-20220026542.550797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-84250110.593961656</v>
      </c>
      <c r="L2727" s="444">
        <f t="shared" ca="1" si="134"/>
        <v>-20304276653.144756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-20304276653.144756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-84601152.721436486</v>
      </c>
      <c r="L2728" s="444">
        <f t="shared" ca="1" si="134"/>
        <v>-20388877805.866192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-20388877805.866192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-84953657.524442464</v>
      </c>
      <c r="L2729" s="444">
        <f t="shared" ca="1" si="134"/>
        <v>-20473831463.390633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-20473831463.390633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-85307631.09746097</v>
      </c>
      <c r="L2730" s="444">
        <f t="shared" ca="1" si="134"/>
        <v>-20559139094.488094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-20559139094.488094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-85663079.560367063</v>
      </c>
      <c r="L2731" s="444">
        <f t="shared" ca="1" si="134"/>
        <v>-20644802174.048462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-20644802174.048462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-86020009.058535263</v>
      </c>
      <c r="L2732" s="444">
        <f t="shared" ca="1" si="134"/>
        <v>-20730822183.106998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-20730822183.106998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-86378425.762945831</v>
      </c>
      <c r="L2733" s="444">
        <f t="shared" ca="1" si="134"/>
        <v>-20817200608.869946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-20817200608.869946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-86738335.870291442</v>
      </c>
      <c r="L2734" s="444">
        <f t="shared" ca="1" si="134"/>
        <v>-20903938944.740238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-20903938944.740238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-87099745.603084326</v>
      </c>
      <c r="L2735" s="444">
        <f t="shared" ca="1" si="134"/>
        <v>-20991038690.343323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-20991038690.343323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-87462661.20976384</v>
      </c>
      <c r="L2736" s="444">
        <f t="shared" ca="1" si="134"/>
        <v>-21078501351.553085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-21078501351.553085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-87827088.964804515</v>
      </c>
      <c r="L2737" s="444">
        <f t="shared" ca="1" si="134"/>
        <v>-21166328440.517891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-21166328440.517891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-88193035.168824539</v>
      </c>
      <c r="L2738" s="444">
        <f t="shared" ca="1" si="134"/>
        <v>-21254521475.686714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-21254521475.686714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-88560506.148694634</v>
      </c>
      <c r="L2739" s="444">
        <f t="shared" ca="1" si="134"/>
        <v>-21343081981.835407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-21343081981.835407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-88929508.257647529</v>
      </c>
      <c r="L2740" s="444">
        <f t="shared" ca="1" si="134"/>
        <v>-21432011490.093056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-21432011490.093056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-89300047.875387728</v>
      </c>
      <c r="L2741" s="444">
        <f t="shared" ca="1" si="134"/>
        <v>-21521311537.968445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-21521311537.968445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-89672131.408201858</v>
      </c>
      <c r="L2742" s="444">
        <f t="shared" ca="1" si="134"/>
        <v>-21610983669.376648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-21610983669.376648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-90045765.289069369</v>
      </c>
      <c r="L2743" s="444">
        <f t="shared" ca="1" si="134"/>
        <v>-21701029434.665718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-21701029434.665718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-90420955.97777383</v>
      </c>
      <c r="L2744" s="444">
        <f t="shared" ca="1" si="134"/>
        <v>-21791450390.643494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-21791450390.643494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-90797709.961014554</v>
      </c>
      <c r="L2745" s="444">
        <f t="shared" ca="1" si="134"/>
        <v>-21882248100.604507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-21882248100.604507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-91176033.752518773</v>
      </c>
      <c r="L2746" s="444">
        <f t="shared" ca="1" si="134"/>
        <v>-21973424134.357025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-21973424134.357025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-91555933.893154263</v>
      </c>
      <c r="L2747" s="444">
        <f t="shared" ca="1" si="134"/>
        <v>-22064980068.250179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-22064980068.250179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-91937416.951042414</v>
      </c>
      <c r="L2748" s="444">
        <f t="shared" ca="1" si="134"/>
        <v>-22156917485.201221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-22156917485.201221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-92320489.521671757</v>
      </c>
      <c r="L2749" s="444">
        <f t="shared" ca="1" si="134"/>
        <v>-22249237974.722893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-22249237974.722893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-92705158.228012055</v>
      </c>
      <c r="L2750" s="444">
        <f t="shared" ca="1" si="134"/>
        <v>-22341943132.950905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-22341943132.950905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-93091429.720628768</v>
      </c>
      <c r="L2751" s="444">
        <f t="shared" ca="1" si="134"/>
        <v>-22435034562.671535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-22435034562.671535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-93479310.677798063</v>
      </c>
      <c r="L2752" s="444">
        <f t="shared" ca="1" si="134"/>
        <v>-22528513873.349335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-22528513873.349335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-93868807.80562222</v>
      </c>
      <c r="L2753" s="444">
        <f t="shared" ca="1" si="134"/>
        <v>-22622382681.154957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-22622382681.154957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-94259927.838145658</v>
      </c>
      <c r="L2754" s="444">
        <f t="shared" ca="1" si="134"/>
        <v>-22716642608.993103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-22716642608.993103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-94652677.537471265</v>
      </c>
      <c r="L2755" s="444">
        <f t="shared" ca="1" si="134"/>
        <v>-22811295286.530575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-22811295286.530575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-95047063.693877399</v>
      </c>
      <c r="L2756" s="444">
        <f t="shared" ca="1" si="134"/>
        <v>-22906342350.224453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-22906342350.224453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-95443093.125935227</v>
      </c>
      <c r="L2757" s="444">
        <f t="shared" ca="1" si="134"/>
        <v>-23001785443.350388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-23001785443.350388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-95840772.680626616</v>
      </c>
      <c r="L2758" s="444">
        <f t="shared" ca="1" si="134"/>
        <v>-23097626216.031013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-23097626216.031013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-96240109.233462557</v>
      </c>
      <c r="L2759" s="444">
        <f t="shared" ca="1" si="134"/>
        <v>-23193866325.264477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-23193866325.264477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-96641109.688601986</v>
      </c>
      <c r="L2760" s="444">
        <f t="shared" ca="1" si="134"/>
        <v>-23290507434.953079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-23290507434.953079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-97043780.978971168</v>
      </c>
      <c r="L2761" s="444">
        <f t="shared" ca="1" si="134"/>
        <v>-23387551215.932049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-23387551215.932049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-97448130.066383541</v>
      </c>
      <c r="L2762" s="444">
        <f t="shared" ca="1" si="134"/>
        <v>-23484999345.998432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-23484999345.998432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-97854163.941660136</v>
      </c>
      <c r="L2763" s="444">
        <f t="shared" ca="1" si="134"/>
        <v>-23582853509.940094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-23582853509.940094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-98261889.624750391</v>
      </c>
      <c r="L2764" s="444">
        <f t="shared" ca="1" si="134"/>
        <v>-23681115399.564846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-23681115399.564846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-98671314.164853528</v>
      </c>
      <c r="L2765" s="444">
        <f t="shared" ca="1" si="134"/>
        <v>-23779786713.729698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-23779786713.729698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-99082444.640540406</v>
      </c>
      <c r="L2766" s="444">
        <f t="shared" ca="1" si="134"/>
        <v>-23878869158.370239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-23878869158.370239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-99495288.159875989</v>
      </c>
      <c r="L2767" s="444">
        <f t="shared" ca="1" si="134"/>
        <v>-23978364446.530117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-23978364446.530117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-99909851.860542148</v>
      </c>
      <c r="L2768" s="444">
        <f t="shared" ca="1" si="134"/>
        <v>-24078274298.390659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-24078274298.390659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-100326142.90996107</v>
      </c>
      <c r="L2769" s="444">
        <f t="shared" ca="1" si="134"/>
        <v>-24178600441.300621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-24178600441.300621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-100744168.50541925</v>
      </c>
      <c r="L2770" s="444">
        <f t="shared" ca="1" si="134"/>
        <v>-24279344609.806042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-24279344609.806042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-101163935.87419184</v>
      </c>
      <c r="L2771" s="444">
        <f t="shared" ca="1" si="134"/>
        <v>-24380508545.680233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-24380508545.680233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-101585452.27366763</v>
      </c>
      <c r="L2772" s="444">
        <f t="shared" ca="1" si="134"/>
        <v>-24482093997.953899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-24482093997.953899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-102008724.99147458</v>
      </c>
      <c r="L2773" s="444">
        <f t="shared" ca="1" si="134"/>
        <v>-24584102722.945374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-24584102722.945374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-102433761.34560572</v>
      </c>
      <c r="L2774" s="444">
        <f t="shared" ca="1" si="134"/>
        <v>-24686536484.290977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-24686536484.290977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-102860568.68454574</v>
      </c>
      <c r="L2775" s="444">
        <f t="shared" ca="1" si="134"/>
        <v>-24789397052.975525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-24789397052.975525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-103289154.38739802</v>
      </c>
      <c r="L2776" s="444">
        <f t="shared" ca="1" si="134"/>
        <v>-24892686207.362923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-24892686207.362923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-103719525.86401218</v>
      </c>
      <c r="L2777" s="444">
        <f t="shared" ca="1" si="134"/>
        <v>-24996405733.226936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-24996405733.226936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-104151690.55511223</v>
      </c>
      <c r="L2778" s="444">
        <f t="shared" ca="1" si="134"/>
        <v>-25100557423.782047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-25100557423.782047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-104585655.9324252</v>
      </c>
      <c r="L2779" s="444">
        <f t="shared" ca="1" si="134"/>
        <v>-25205143079.714474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-25205143079.714474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-105021429.49881031</v>
      </c>
      <c r="L2780" s="444">
        <f t="shared" ca="1" si="134"/>
        <v>-25310164509.213284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-25310164509.213284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-105459018.78838868</v>
      </c>
      <c r="L2781" s="444">
        <f t="shared" ca="1" si="134"/>
        <v>-25415623528.001671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-25415623528.001671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-105898431.36667363</v>
      </c>
      <c r="L2782" s="444">
        <f t="shared" ca="1" si="134"/>
        <v>-25521521959.368343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-25521521959.368343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-106339674.83070143</v>
      </c>
      <c r="L2783" s="444">
        <f t="shared" ca="1" si="134"/>
        <v>-25627861634.199043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-25627861634.199043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-106782756.80916268</v>
      </c>
      <c r="L2784" s="444">
        <f t="shared" ca="1" si="134"/>
        <v>-25734644391.008205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-25734644391.008205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-107227684.96253419</v>
      </c>
      <c r="L2785" s="444">
        <f t="shared" ca="1" si="134"/>
        <v>-25841872075.970741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-25841872075.970741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-107674466.98321141</v>
      </c>
      <c r="L2786" s="444">
        <f t="shared" ca="1" si="134"/>
        <v>-25949546542.953953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-25949546542.953953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-108123110.59564146</v>
      </c>
      <c r="L2787" s="444">
        <f t="shared" ca="1" si="134"/>
        <v>-26057669653.549595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-26057669653.549595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-108573623.55645664</v>
      </c>
      <c r="L2788" s="444">
        <f t="shared" ca="1" si="134"/>
        <v>-26166243277.106052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-26166243277.106052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-109026013.65460855</v>
      </c>
      <c r="L2789" s="444">
        <f t="shared" ca="1" si="134"/>
        <v>-26275269290.760662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-26275269290.760662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-109480288.71150276</v>
      </c>
      <c r="L2790" s="444">
        <f t="shared" ca="1" si="134"/>
        <v>-26384749579.472164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-26384749579.472164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-109936456.58113402</v>
      </c>
      <c r="L2791" s="444">
        <f t="shared" ca="1" si="134"/>
        <v>-26494686036.053299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-26494686036.053299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-110394525.15022208</v>
      </c>
      <c r="L2792" s="444">
        <f t="shared" ca="1" si="134"/>
        <v>-26605080561.203522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-26605080561.203522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-110854502.338348</v>
      </c>
      <c r="L2793" s="444">
        <f t="shared" ca="1" si="134"/>
        <v>-26715935063.54187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-26715935063.54187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-111316396.09809113</v>
      </c>
      <c r="L2794" s="444">
        <f t="shared" ca="1" si="134"/>
        <v>-26827251459.639961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-26827251459.639961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-111780214.4151665</v>
      </c>
      <c r="L2795" s="444">
        <f t="shared" ca="1" si="134"/>
        <v>-26939031674.055126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-26939031674.055126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-112245965.30856302</v>
      </c>
      <c r="L2796" s="444">
        <f t="shared" ca="1" si="134"/>
        <v>-27051277639.363689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-27051277639.363689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-112713656.83068202</v>
      </c>
      <c r="L2797" s="444">
        <f t="shared" ca="1" si="134"/>
        <v>-27163991296.19437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-27163991296.19437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-113183297.06747654</v>
      </c>
      <c r="L2798" s="444">
        <f t="shared" ca="1" si="134"/>
        <v>-27277174593.261848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-27277174593.261848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-113654894.13859105</v>
      </c>
      <c r="L2799" s="444">
        <f t="shared" ca="1" si="134"/>
        <v>-27390829487.40044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-27390829487.40044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-114128456.19750185</v>
      </c>
      <c r="L2800" s="444">
        <f t="shared" ca="1" si="134"/>
        <v>-27504957943.597942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-27504957943.597942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-114603991.43165807</v>
      </c>
      <c r="L2801" s="444">
        <f t="shared" ca="1" si="134"/>
        <v>-27619561935.029602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-27619561935.029602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-115081508.06262332</v>
      </c>
      <c r="L2802" s="444">
        <f t="shared" ca="1" si="134"/>
        <v>-27734643443.092224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-27734643443.092224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-115561014.3462176</v>
      </c>
      <c r="L2803" s="444">
        <f t="shared" ca="1" si="134"/>
        <v>-27850204457.438442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-27850204457.438442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-116042518.57266018</v>
      </c>
      <c r="L2804" s="444">
        <f t="shared" ca="1" si="134"/>
        <v>-27966246976.011101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-27966246976.011101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-116526029.06671292</v>
      </c>
      <c r="L2805" s="444">
        <f t="shared" ca="1" si="134"/>
        <v>-28082773005.077812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-28082773005.077812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-117011554.1878242</v>
      </c>
      <c r="L2806" s="444">
        <f t="shared" ca="1" si="134"/>
        <v>-28199784559.265636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-28199784559.265636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-117499102.33027348</v>
      </c>
      <c r="L2807" s="444">
        <f t="shared" ca="1" si="134"/>
        <v>-28317283661.595909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-28317283661.595909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-117988681.92331629</v>
      </c>
      <c r="L2808" s="444">
        <f t="shared" ca="1" si="134"/>
        <v>-28435272343.519226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-28435272343.519226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-118480301.4313301</v>
      </c>
      <c r="L2809" s="444">
        <f t="shared" ca="1" si="134"/>
        <v>-28553752644.950558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-28553752644.950558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-118973969.35396068</v>
      </c>
      <c r="L2810" s="444">
        <f t="shared" ca="1" si="134"/>
        <v>-28672726614.30452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-28672726614.30452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-119469694.22626881</v>
      </c>
      <c r="L2811" s="444">
        <f t="shared" ca="1" si="134"/>
        <v>-28792196308.530788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-28792196308.530788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-119967484.61887829</v>
      </c>
      <c r="L2812" s="444">
        <f t="shared" ca="1" si="134"/>
        <v>-28912163793.149666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-28912163793.149666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-120467349.13812359</v>
      </c>
      <c r="L2813" s="444">
        <f t="shared" ref="L2813:L3067" ca="1" si="139">I2813-J2813+K2813</f>
        <v>-29032631142.287788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-29032631142.287788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-120969296.42619909</v>
      </c>
      <c r="L2814" s="444">
        <f t="shared" ca="1" si="139"/>
        <v>-29153600438.713989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-29153600438.713989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-121473335.16130829</v>
      </c>
      <c r="L2815" s="444">
        <f t="shared" ca="1" si="139"/>
        <v>-29275073773.875298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-29275073773.875298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-121979474.05781375</v>
      </c>
      <c r="L2816" s="444">
        <f t="shared" ca="1" si="139"/>
        <v>-29397053247.933113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-29397053247.933113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-122487721.86638795</v>
      </c>
      <c r="L2817" s="444">
        <f t="shared" ca="1" si="139"/>
        <v>-29519540969.7995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-29519540969.7995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-122998087.37416458</v>
      </c>
      <c r="L2818" s="444">
        <f t="shared" ca="1" si="139"/>
        <v>-29642539057.173664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-29642539057.173664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-123510579.40489027</v>
      </c>
      <c r="L2819" s="444">
        <f t="shared" ca="1" si="139"/>
        <v>-29766049636.578556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-29766049636.578556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-124025206.81907731</v>
      </c>
      <c r="L2820" s="444">
        <f t="shared" ca="1" si="139"/>
        <v>-29890074843.397633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-29890074843.397633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-124541978.5141568</v>
      </c>
      <c r="L2821" s="444">
        <f t="shared" ca="1" si="139"/>
        <v>-30014616821.911789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-30014616821.911789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-125060903.42463244</v>
      </c>
      <c r="L2822" s="444">
        <f t="shared" ca="1" si="139"/>
        <v>-30139677725.336422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-30139677725.336422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-125581990.52223511</v>
      </c>
      <c r="L2823" s="444">
        <f t="shared" ca="1" si="139"/>
        <v>-30265259715.858658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-30265259715.858658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-126105248.81607772</v>
      </c>
      <c r="L2824" s="444">
        <f t="shared" ca="1" si="139"/>
        <v>-30391364964.674736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-30391364964.674736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-126630687.35281138</v>
      </c>
      <c r="L2825" s="444">
        <f t="shared" ca="1" si="139"/>
        <v>-30517995652.027546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-30517995652.027546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-127158315.21678145</v>
      </c>
      <c r="L2826" s="444">
        <f t="shared" ca="1" si="139"/>
        <v>-30645153967.244328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-30645153967.244328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-127688141.53018472</v>
      </c>
      <c r="L2827" s="444">
        <f t="shared" ca="1" si="139"/>
        <v>-30772842108.774513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-30772842108.774513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-128220175.45322713</v>
      </c>
      <c r="L2828" s="444">
        <f t="shared" ca="1" si="139"/>
        <v>-30901062284.227741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-30901062284.227741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-128754426.18428226</v>
      </c>
      <c r="L2829" s="444">
        <f t="shared" ca="1" si="139"/>
        <v>-31029816710.412022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-31029816710.412022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-129290902.96005009</v>
      </c>
      <c r="L2830" s="444">
        <f t="shared" ca="1" si="139"/>
        <v>-31159107613.37207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-31159107613.37207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-129829615.05571696</v>
      </c>
      <c r="L2831" s="444">
        <f t="shared" ca="1" si="139"/>
        <v>-31288937228.427788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-31288937228.427788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-130370571.78511578</v>
      </c>
      <c r="L2832" s="444">
        <f t="shared" ca="1" si="139"/>
        <v>-31419307800.212902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-31419307800.212902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-130913782.50088711</v>
      </c>
      <c r="L2833" s="444">
        <f t="shared" ca="1" si="139"/>
        <v>-31550221582.713791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-31550221582.713791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-131459256.59464079</v>
      </c>
      <c r="L2834" s="444">
        <f t="shared" ca="1" si="139"/>
        <v>-31681680839.308434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-31681680839.308434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-132007003.49711849</v>
      </c>
      <c r="L2835" s="444">
        <f t="shared" ca="1" si="139"/>
        <v>-31813687842.805553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-31813687842.805553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-132557032.67835647</v>
      </c>
      <c r="L2836" s="444">
        <f t="shared" ca="1" si="139"/>
        <v>-31946244875.48391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-31946244875.48391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-133109353.64784962</v>
      </c>
      <c r="L2837" s="444">
        <f t="shared" ca="1" si="139"/>
        <v>-32079354229.13176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-32079354229.13176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-133663975.95471565</v>
      </c>
      <c r="L2838" s="444">
        <f t="shared" ca="1" si="139"/>
        <v>-32213018205.086475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-32213018205.086475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-134220909.18786034</v>
      </c>
      <c r="L2839" s="444">
        <f t="shared" ca="1" si="139"/>
        <v>-32347239114.274334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-32347239114.274334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-134780162.97614306</v>
      </c>
      <c r="L2840" s="444">
        <f t="shared" ca="1" si="139"/>
        <v>-32482019277.250477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-32482019277.250477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-135341746.98854366</v>
      </c>
      <c r="L2841" s="444">
        <f t="shared" ca="1" si="139"/>
        <v>-32617361024.239021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-32617361024.239021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-135905670.93432924</v>
      </c>
      <c r="L2842" s="444">
        <f t="shared" ca="1" si="139"/>
        <v>-32753266695.173351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-32753266695.173351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-136471944.56322232</v>
      </c>
      <c r="L2843" s="444">
        <f t="shared" ca="1" si="139"/>
        <v>-32889738639.736572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-32889738639.736572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-137040577.66556904</v>
      </c>
      <c r="L2844" s="444">
        <f t="shared" ca="1" si="139"/>
        <v>-33026779217.402142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-33026779217.402142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-137611580.07250893</v>
      </c>
      <c r="L2845" s="444">
        <f t="shared" ca="1" si="139"/>
        <v>-33164390797.474651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-33164390797.474651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-138184961.65614438</v>
      </c>
      <c r="L2846" s="444">
        <f t="shared" ca="1" si="139"/>
        <v>-33302575759.130795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-33302575759.130795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-138760732.32971165</v>
      </c>
      <c r="L2847" s="444">
        <f t="shared" ca="1" si="139"/>
        <v>-33441336491.460506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-33441336491.460506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-139338902.04775211</v>
      </c>
      <c r="L2848" s="444">
        <f t="shared" ca="1" si="139"/>
        <v>-33580675393.508259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-33580675393.508259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-139919480.8062844</v>
      </c>
      <c r="L2849" s="444">
        <f t="shared" ca="1" si="139"/>
        <v>-33720594874.314545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-33720594874.314545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-140502478.64297727</v>
      </c>
      <c r="L2850" s="444">
        <f t="shared" ca="1" si="139"/>
        <v>-33861097352.957523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-33861097352.957523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-141087905.63732302</v>
      </c>
      <c r="L2851" s="444">
        <f t="shared" ca="1" si="139"/>
        <v>-34002185258.594845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-34002185258.594845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-141675771.91081187</v>
      </c>
      <c r="L2852" s="444">
        <f t="shared" ca="1" si="139"/>
        <v>-34143861030.505657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-34143861030.505657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-142266087.6271069</v>
      </c>
      <c r="L2853" s="444">
        <f t="shared" ca="1" si="139"/>
        <v>-34286127118.132763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-34286127118.132763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-142858862.99221984</v>
      </c>
      <c r="L2854" s="444">
        <f t="shared" ca="1" si="139"/>
        <v>-34428985981.124985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-34428985981.124985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-143454108.25468743</v>
      </c>
      <c r="L2855" s="444">
        <f t="shared" ca="1" si="139"/>
        <v>-34572440089.379669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-34572440089.379669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-144051833.70574862</v>
      </c>
      <c r="L2856" s="444">
        <f t="shared" ca="1" si="139"/>
        <v>-34716491923.085419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-34716491923.085419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-144652049.67952257</v>
      </c>
      <c r="L2857" s="444">
        <f t="shared" ca="1" si="139"/>
        <v>-34861143972.764938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-34861143972.764938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-145254766.55318725</v>
      </c>
      <c r="L2858" s="444">
        <f t="shared" ca="1" si="139"/>
        <v>-35006398739.318123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-35006398739.318123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-145859994.74715886</v>
      </c>
      <c r="L2859" s="444">
        <f t="shared" ca="1" si="139"/>
        <v>-35152258734.065285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-35152258734.065285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-146467744.72527203</v>
      </c>
      <c r="L2860" s="444">
        <f t="shared" ca="1" si="139"/>
        <v>-35298726478.790558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-35298726478.790558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-147078026.99496067</v>
      </c>
      <c r="L2861" s="444">
        <f t="shared" ca="1" si="139"/>
        <v>-35445804505.785515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-35445804505.785515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-147690852.10743964</v>
      </c>
      <c r="L2862" s="444">
        <f t="shared" ca="1" si="139"/>
        <v>-35593495357.892952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-35593495357.892952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-148306230.65788731</v>
      </c>
      <c r="L2863" s="444">
        <f t="shared" ca="1" si="139"/>
        <v>-35741801588.550842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-35741801588.550842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-148924173.2856285</v>
      </c>
      <c r="L2864" s="444">
        <f t="shared" ca="1" si="139"/>
        <v>-35890725761.836472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-35890725761.836472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-149544690.67431864</v>
      </c>
      <c r="L2865" s="444">
        <f t="shared" ca="1" si="139"/>
        <v>-36040270452.510788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-36040270452.510788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-150167793.55212829</v>
      </c>
      <c r="L2866" s="444">
        <f t="shared" ca="1" si="139"/>
        <v>-36190438246.06292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-36190438246.06292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-150793492.69192883</v>
      </c>
      <c r="L2867" s="444">
        <f t="shared" ca="1" si="139"/>
        <v>-36341231738.754845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-36341231738.754845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-151421798.91147852</v>
      </c>
      <c r="L2868" s="444">
        <f t="shared" ca="1" si="139"/>
        <v>-36492653537.666321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-36492653537.666321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-152052723.07360968</v>
      </c>
      <c r="L2869" s="444">
        <f t="shared" ca="1" si="139"/>
        <v>-36644706260.739929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-36644706260.739929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-152686276.08641636</v>
      </c>
      <c r="L2870" s="444">
        <f t="shared" ca="1" si="139"/>
        <v>-36797392536.826347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-36797392536.826347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-153322468.9034431</v>
      </c>
      <c r="L2871" s="444">
        <f t="shared" ca="1" si="139"/>
        <v>-36950715005.72979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-36950715005.72979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-153961312.52387413</v>
      </c>
      <c r="L2872" s="444">
        <f t="shared" ca="1" si="139"/>
        <v>-37104676318.253662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-37104676318.253662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-154602817.99272358</v>
      </c>
      <c r="L2873" s="444">
        <f t="shared" ca="1" si="139"/>
        <v>-37259279136.246384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-37259279136.246384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-155246996.40102661</v>
      </c>
      <c r="L2874" s="444">
        <f t="shared" ca="1" si="139"/>
        <v>-37414526132.647408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-37414526132.647408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-155893858.88603085</v>
      </c>
      <c r="L2875" s="444">
        <f t="shared" ca="1" si="139"/>
        <v>-37570419991.53344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-37570419991.53344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-156543416.63138932</v>
      </c>
      <c r="L2876" s="444">
        <f t="shared" ca="1" si="139"/>
        <v>-37726963408.164825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-37726963408.164825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-157195680.86735344</v>
      </c>
      <c r="L2877" s="444">
        <f t="shared" ca="1" si="139"/>
        <v>-37884159089.032181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-37884159089.032181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-157850662.87096742</v>
      </c>
      <c r="L2878" s="444">
        <f t="shared" ca="1" si="139"/>
        <v>-38042009751.903145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-38042009751.903145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-158508373.96626312</v>
      </c>
      <c r="L2879" s="444">
        <f t="shared" ca="1" si="139"/>
        <v>-38200518125.869408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-38200518125.869408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-159168825.52445588</v>
      </c>
      <c r="L2880" s="444">
        <f t="shared" ca="1" si="139"/>
        <v>-38359686951.39386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-38359686951.39386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-159832028.96414107</v>
      </c>
      <c r="L2881" s="444">
        <f t="shared" ca="1" si="139"/>
        <v>-38519518980.358002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-38519518980.358002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-160497995.75149167</v>
      </c>
      <c r="L2882" s="444">
        <f t="shared" ca="1" si="139"/>
        <v>-38680016976.109497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-38680016976.109497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-161166737.40045625</v>
      </c>
      <c r="L2883" s="444">
        <f t="shared" ca="1" si="139"/>
        <v>-38841183713.509956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-38841183713.509956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-161838265.47295815</v>
      </c>
      <c r="L2884" s="444">
        <f t="shared" ca="1" si="139"/>
        <v>-39003021978.982918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-39003021978.982918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-162512591.57909548</v>
      </c>
      <c r="L2885" s="444">
        <f t="shared" ca="1" si="139"/>
        <v>-39165534570.562012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-39165534570.562012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-163189727.37734172</v>
      </c>
      <c r="L2886" s="444">
        <f t="shared" ca="1" si="139"/>
        <v>-39328724297.939354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-39328724297.939354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-163869684.57474729</v>
      </c>
      <c r="L2887" s="444">
        <f t="shared" ca="1" si="139"/>
        <v>-39492593982.514099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-39492593982.514099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-164552474.92714208</v>
      </c>
      <c r="L2888" s="444">
        <f t="shared" ca="1" si="139"/>
        <v>-39657146457.441238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-39657146457.441238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-165238110.23933849</v>
      </c>
      <c r="L2889" s="444">
        <f t="shared" ca="1" si="139"/>
        <v>-39822384567.68058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-39822384567.68058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-165926602.36533576</v>
      </c>
      <c r="L2890" s="444">
        <f t="shared" ca="1" si="139"/>
        <v>-39988311170.045914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-39988311170.045914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-166617963.20852464</v>
      </c>
      <c r="L2891" s="444">
        <f t="shared" ca="1" si="139"/>
        <v>-40154929133.25444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-40154929133.25444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-167312204.72189349</v>
      </c>
      <c r="L2892" s="444">
        <f t="shared" ca="1" si="139"/>
        <v>-40322241337.976334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-40322241337.976334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-168009338.90823472</v>
      </c>
      <c r="L2893" s="444">
        <f t="shared" ca="1" si="139"/>
        <v>-40490250676.884567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-40490250676.884567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-168709377.82035238</v>
      </c>
      <c r="L2894" s="444">
        <f t="shared" ca="1" si="139"/>
        <v>-40658960054.704918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-40658960054.704918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-169412333.56127048</v>
      </c>
      <c r="L2895" s="444">
        <f t="shared" ca="1" si="139"/>
        <v>-40828372388.26619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-40828372388.26619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-170118218.28444245</v>
      </c>
      <c r="L2896" s="444">
        <f t="shared" ca="1" si="139"/>
        <v>-40998490606.550629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-40998490606.550629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-170827044.19396096</v>
      </c>
      <c r="L2897" s="444">
        <f t="shared" ca="1" si="139"/>
        <v>-41169317650.744591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-41169317650.744591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-171538823.54476914</v>
      </c>
      <c r="L2898" s="444">
        <f t="shared" ca="1" si="139"/>
        <v>-41340856474.28936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-41340856474.28936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-172253568.64287233</v>
      </c>
      <c r="L2899" s="444">
        <f t="shared" ca="1" si="139"/>
        <v>-41513110042.932236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-41513110042.932236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-172971291.84555098</v>
      </c>
      <c r="L2900" s="444">
        <f t="shared" ca="1" si="139"/>
        <v>-41686081334.777786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-41686081334.777786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-173692005.5615741</v>
      </c>
      <c r="L2901" s="444">
        <f t="shared" ca="1" si="139"/>
        <v>-41859773340.339363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-41859773340.339363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-174415722.251414</v>
      </c>
      <c r="L2902" s="444">
        <f t="shared" ca="1" si="139"/>
        <v>-42034189062.590775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-42034189062.590775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-175142454.42746156</v>
      </c>
      <c r="L2903" s="444">
        <f t="shared" ca="1" si="139"/>
        <v>-42209331517.018234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-42209331517.018234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-175872214.65424263</v>
      </c>
      <c r="L2904" s="444">
        <f t="shared" ca="1" si="139"/>
        <v>-42385203731.672478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-42385203731.672478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-176605015.54863533</v>
      </c>
      <c r="L2905" s="444">
        <f t="shared" ca="1" si="139"/>
        <v>-42561808747.221115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-42561808747.221115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-177340869.78008798</v>
      </c>
      <c r="L2906" s="444">
        <f t="shared" ca="1" si="139"/>
        <v>-42739149617.001205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-42739149617.001205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-178079790.07083836</v>
      </c>
      <c r="L2907" s="444">
        <f t="shared" ca="1" si="139"/>
        <v>-42917229407.072044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-42917229407.072044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-178821789.19613352</v>
      </c>
      <c r="L2908" s="444">
        <f t="shared" ca="1" si="139"/>
        <v>-43096051196.268181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-43096051196.268181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-179566879.98445076</v>
      </c>
      <c r="L2909" s="444">
        <f t="shared" ca="1" si="139"/>
        <v>-43275618076.252632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-43275618076.252632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-180315075.31771931</v>
      </c>
      <c r="L2910" s="444">
        <f t="shared" ca="1" si="139"/>
        <v>-43455933151.570351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-43455933151.570351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-181066388.13154313</v>
      </c>
      <c r="L2911" s="444">
        <f t="shared" ca="1" si="139"/>
        <v>-43636999539.701897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-43636999539.701897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-181820831.41542456</v>
      </c>
      <c r="L2912" s="444">
        <f t="shared" ca="1" si="139"/>
        <v>-43818820371.117325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-43818820371.117325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-182578418.21298885</v>
      </c>
      <c r="L2913" s="444">
        <f t="shared" ca="1" si="139"/>
        <v>-44001398789.330315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-44001398789.330315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-183339161.62220964</v>
      </c>
      <c r="L2914" s="444">
        <f t="shared" ca="1" si="139"/>
        <v>-44184737950.952522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-44184737950.952522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-184103074.79563552</v>
      </c>
      <c r="L2915" s="444">
        <f t="shared" ca="1" si="139"/>
        <v>-44368841025.748161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-44368841025.748161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-184870170.94061732</v>
      </c>
      <c r="L2916" s="444">
        <f t="shared" ca="1" si="139"/>
        <v>-44553711196.688782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-44553711196.688782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-185640463.3195366</v>
      </c>
      <c r="L2917" s="444">
        <f t="shared" ca="1" si="139"/>
        <v>-44739351660.008316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-44739351660.008316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-186413965.25003466</v>
      </c>
      <c r="L2918" s="444">
        <f t="shared" ca="1" si="139"/>
        <v>-44925765625.258354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-44925765625.258354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-187190690.10524315</v>
      </c>
      <c r="L2919" s="444">
        <f t="shared" ca="1" si="139"/>
        <v>-45112956315.363594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-45112956315.363594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-187970651.31401497</v>
      </c>
      <c r="L2920" s="444">
        <f t="shared" ca="1" si="139"/>
        <v>-45300926966.677612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-45300926966.677612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-188753862.3611567</v>
      </c>
      <c r="L2921" s="444">
        <f t="shared" ca="1" si="139"/>
        <v>-45489680829.038773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-45489680829.038773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-189540336.78766155</v>
      </c>
      <c r="L2922" s="444">
        <f t="shared" ca="1" si="139"/>
        <v>-45679221165.826431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-45679221165.826431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-190330088.19094345</v>
      </c>
      <c r="L2923" s="444">
        <f t="shared" ca="1" si="139"/>
        <v>-45869551254.017372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-45869551254.017372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-191123130.22507238</v>
      </c>
      <c r="L2924" s="444">
        <f t="shared" ca="1" si="139"/>
        <v>-46060674384.242447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-46060674384.242447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-191919476.6010102</v>
      </c>
      <c r="L2925" s="444">
        <f t="shared" ca="1" si="139"/>
        <v>-46252593860.84346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-46252593860.84346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-192719141.08684775</v>
      </c>
      <c r="L2926" s="444">
        <f t="shared" ca="1" si="139"/>
        <v>-46445313001.930305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-46445313001.930305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-193522137.50804293</v>
      </c>
      <c r="L2927" s="444">
        <f t="shared" ca="1" si="139"/>
        <v>-46638835139.438347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-46638835139.438347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-194328479.74765977</v>
      </c>
      <c r="L2928" s="444">
        <f t="shared" ca="1" si="139"/>
        <v>-46833163619.186005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-46833163619.186005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-195138181.74660835</v>
      </c>
      <c r="L2929" s="444">
        <f t="shared" ca="1" si="139"/>
        <v>-47028301800.93261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-47028301800.93261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-195951257.50388587</v>
      </c>
      <c r="L2930" s="444">
        <f t="shared" ca="1" si="139"/>
        <v>-47224253058.436493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-47224253058.436493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-196767721.0768187</v>
      </c>
      <c r="L2931" s="444">
        <f t="shared" ca="1" si="139"/>
        <v>-47421020779.513313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-47421020779.513313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-197587586.58130547</v>
      </c>
      <c r="L2932" s="444">
        <f t="shared" ca="1" si="139"/>
        <v>-47618608366.09462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-47618608366.09462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-198410868.19206092</v>
      </c>
      <c r="L2933" s="444">
        <f t="shared" ca="1" si="139"/>
        <v>-47817019234.286682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-47817019234.286682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-199237580.14286119</v>
      </c>
      <c r="L2934" s="444">
        <f t="shared" ca="1" si="139"/>
        <v>-48016256814.429543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-48016256814.429543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-200067736.72678977</v>
      </c>
      <c r="L2935" s="444">
        <f t="shared" ca="1" si="139"/>
        <v>-48216324551.156334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-48216324551.156334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-200901352.29648471</v>
      </c>
      <c r="L2936" s="444">
        <f t="shared" ca="1" si="139"/>
        <v>-48417225903.45282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-48417225903.45282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-201738441.26438674</v>
      </c>
      <c r="L2937" s="444">
        <f t="shared" ca="1" si="139"/>
        <v>-48618964344.717209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-48618964344.717209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-202579018.10298836</v>
      </c>
      <c r="L2938" s="444">
        <f t="shared" ca="1" si="139"/>
        <v>-48821543362.820198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-48821543362.820198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-203423097.34508416</v>
      </c>
      <c r="L2939" s="444">
        <f t="shared" ca="1" si="139"/>
        <v>-49024966460.165283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-49024966460.165283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-204270693.58402202</v>
      </c>
      <c r="L2940" s="444">
        <f t="shared" ca="1" si="139"/>
        <v>-49229237153.749306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-49229237153.749306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-205121821.47395545</v>
      </c>
      <c r="L2941" s="444">
        <f t="shared" ca="1" si="139"/>
        <v>-49434358975.223259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-49434358975.223259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-205976495.73009691</v>
      </c>
      <c r="L2942" s="444">
        <f t="shared" ca="1" si="139"/>
        <v>-49640335470.953354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-49640335470.953354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-206834731.12897229</v>
      </c>
      <c r="L2943" s="444">
        <f t="shared" ca="1" si="139"/>
        <v>-49847170202.082329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-49847170202.082329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-207696542.50867638</v>
      </c>
      <c r="L2944" s="444">
        <f t="shared" ca="1" si="139"/>
        <v>-50054866744.591003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-50054866744.591003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-208561944.76912919</v>
      </c>
      <c r="L2945" s="444">
        <f t="shared" ca="1" si="139"/>
        <v>-50263428689.36013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-50263428689.36013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-209430952.87233388</v>
      </c>
      <c r="L2946" s="444">
        <f t="shared" ca="1" si="139"/>
        <v>-50472859642.232468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-50472859642.232468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-210303581.84263527</v>
      </c>
      <c r="L2947" s="444">
        <f t="shared" ca="1" si="139"/>
        <v>-50683163224.075104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-50683163224.075104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-211179846.7669796</v>
      </c>
      <c r="L2948" s="444">
        <f t="shared" ca="1" si="139"/>
        <v>-50894343070.842087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-50894343070.842087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-212059762.79517537</v>
      </c>
      <c r="L2949" s="444">
        <f t="shared" ca="1" si="139"/>
        <v>-51106402833.63726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-51106402833.63726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-212943345.14015526</v>
      </c>
      <c r="L2950" s="444">
        <f t="shared" ca="1" si="139"/>
        <v>-51319346178.777412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-51319346178.777412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-213830609.0782392</v>
      </c>
      <c r="L2951" s="444">
        <f t="shared" ca="1" si="139"/>
        <v>-51533176787.855652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-51533176787.855652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-214721569.94939855</v>
      </c>
      <c r="L2952" s="444">
        <f t="shared" ca="1" si="139"/>
        <v>-51747898357.805054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-51747898357.805054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-215616243.15752104</v>
      </c>
      <c r="L2953" s="444">
        <f t="shared" ca="1" si="139"/>
        <v>-51963514600.962578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-51963514600.962578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-216514644.17067739</v>
      </c>
      <c r="L2954" s="444">
        <f t="shared" ca="1" si="139"/>
        <v>-52180029245.133255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-52180029245.133255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-217416788.52138856</v>
      </c>
      <c r="L2955" s="444">
        <f t="shared" ca="1" si="139"/>
        <v>-52397446033.65464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-52397446033.65464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-218322691.80689433</v>
      </c>
      <c r="L2956" s="444">
        <f t="shared" ca="1" si="139"/>
        <v>-52615768725.461533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-52615768725.461533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-219232369.68942305</v>
      </c>
      <c r="L2957" s="444">
        <f t="shared" ca="1" si="139"/>
        <v>-52835001095.150955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-52835001095.150955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-220145837.89646232</v>
      </c>
      <c r="L2958" s="444">
        <f t="shared" ca="1" si="139"/>
        <v>-53055146933.047417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-53055146933.047417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-221063112.22103089</v>
      </c>
      <c r="L2959" s="444">
        <f t="shared" ca="1" si="139"/>
        <v>-53276210045.268448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-53276210045.268448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-221984208.52195185</v>
      </c>
      <c r="L2960" s="444">
        <f t="shared" ca="1" si="139"/>
        <v>-53498194253.790398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-53498194253.790398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-222909142.72412667</v>
      </c>
      <c r="L2961" s="444">
        <f t="shared" ca="1" si="139"/>
        <v>-53721103396.514526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-53721103396.514526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-223837930.81881052</v>
      </c>
      <c r="L2962" s="444">
        <f t="shared" ca="1" si="139"/>
        <v>-53944941327.333336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-53944941327.333336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-224770588.86388889</v>
      </c>
      <c r="L2963" s="444">
        <f t="shared" ca="1" si="139"/>
        <v>-54169711916.197227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-54169711916.197227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-225707132.98415512</v>
      </c>
      <c r="L2964" s="444">
        <f t="shared" ca="1" si="139"/>
        <v>-54395419049.181381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-54395419049.181381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-226647579.37158909</v>
      </c>
      <c r="L2965" s="444">
        <f t="shared" ca="1" si="139"/>
        <v>-54622066628.552971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-54622066628.552971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-227591944.28563738</v>
      </c>
      <c r="L2966" s="444">
        <f t="shared" ca="1" si="139"/>
        <v>-54849658572.838608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-54849658572.838608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-228540244.05349422</v>
      </c>
      <c r="L2967" s="444">
        <f t="shared" ca="1" si="139"/>
        <v>-55078198816.892105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-55078198816.892105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-229492495.07038376</v>
      </c>
      <c r="L2968" s="444">
        <f t="shared" ca="1" si="139"/>
        <v>-55307691311.962486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-55307691311.962486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-230448713.79984367</v>
      </c>
      <c r="L2969" s="444">
        <f t="shared" ca="1" si="139"/>
        <v>-55538140025.762329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-55538140025.762329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-231408916.77400967</v>
      </c>
      <c r="L2970" s="444">
        <f t="shared" ca="1" si="139"/>
        <v>-55769548942.536339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-55769548942.536339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-232373120.59390137</v>
      </c>
      <c r="L2971" s="444">
        <f t="shared" ca="1" si="139"/>
        <v>-56001922063.130241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-56001922063.130241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-233341341.92970932</v>
      </c>
      <c r="L2972" s="444">
        <f t="shared" ca="1" si="139"/>
        <v>-56235263405.059952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-56235263405.059952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-234313597.52108312</v>
      </c>
      <c r="L2973" s="444">
        <f t="shared" ca="1" si="139"/>
        <v>-56469577002.581032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-56469577002.581032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-235289904.17742097</v>
      </c>
      <c r="L2974" s="444">
        <f t="shared" ca="1" si="139"/>
        <v>-56704866906.758453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-56704866906.758453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-236270278.77816021</v>
      </c>
      <c r="L2975" s="444">
        <f t="shared" ca="1" si="139"/>
        <v>-56941137185.536613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-56941137185.536613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-237254738.27306923</v>
      </c>
      <c r="L2976" s="444">
        <f t="shared" ca="1" si="139"/>
        <v>-57178391923.809685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-57178391923.809685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-238243299.68254036</v>
      </c>
      <c r="L2977" s="444">
        <f t="shared" ca="1" si="139"/>
        <v>-57416635223.492226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-57416635223.492226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-239235980.09788427</v>
      </c>
      <c r="L2978" s="444">
        <f t="shared" ca="1" si="139"/>
        <v>-57655871203.590111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-57655871203.590111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-240232796.68162546</v>
      </c>
      <c r="L2979" s="444">
        <f t="shared" ca="1" si="139"/>
        <v>-57896104000.271736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-57896104000.271736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-241233766.66779891</v>
      </c>
      <c r="L2980" s="444">
        <f t="shared" ca="1" si="139"/>
        <v>-58137337766.939537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-58137337766.939537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-242238907.36224806</v>
      </c>
      <c r="L2981" s="444">
        <f t="shared" ca="1" si="139"/>
        <v>-58379576674.301788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-58379576674.301788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-243248236.1429241</v>
      </c>
      <c r="L2982" s="444">
        <f t="shared" ca="1" si="139"/>
        <v>-58622824910.44471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-58622824910.44471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-244261770.46018624</v>
      </c>
      <c r="L2983" s="444">
        <f t="shared" ca="1" si="139"/>
        <v>-58867086680.9049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-58867086680.9049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-245279527.83710378</v>
      </c>
      <c r="L2984" s="444">
        <f t="shared" ca="1" si="139"/>
        <v>-59112366208.742004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-59112366208.742004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-246301525.86975834</v>
      </c>
      <c r="L2985" s="444">
        <f t="shared" ca="1" si="139"/>
        <v>-59358667734.611763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-59358667734.611763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-247327782.22754899</v>
      </c>
      <c r="L2986" s="444">
        <f t="shared" ca="1" si="139"/>
        <v>-59605995516.83931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-59605995516.83931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-248358314.65349716</v>
      </c>
      <c r="L2987" s="444">
        <f t="shared" ca="1" si="139"/>
        <v>-59854353831.492805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-59854353831.492805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-249393140.96455336</v>
      </c>
      <c r="L2988" s="444">
        <f t="shared" ca="1" si="139"/>
        <v>-60103746972.457359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-60103746972.457359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-250432279.05190569</v>
      </c>
      <c r="L2989" s="444">
        <f t="shared" ca="1" si="139"/>
        <v>-60354179251.509262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-60354179251.509262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-251475746.88128859</v>
      </c>
      <c r="L2990" s="444">
        <f t="shared" ca="1" si="139"/>
        <v>-60605654998.390549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-60605654998.390549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-252523562.49329397</v>
      </c>
      <c r="L2991" s="444">
        <f t="shared" ca="1" si="139"/>
        <v>-60858178560.883842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-60858178560.883842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-253575744.00368267</v>
      </c>
      <c r="L2992" s="444">
        <f t="shared" ca="1" si="139"/>
        <v>-61111754304.887527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-61111754304.887527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-254632309.60369799</v>
      </c>
      <c r="L2993" s="444">
        <f t="shared" ca="1" si="139"/>
        <v>-61366386614.491226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-61366386614.491226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-255693277.5603801</v>
      </c>
      <c r="L2994" s="444">
        <f t="shared" ca="1" si="139"/>
        <v>-61622079892.051605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-61622079892.051605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-256758666.21688172</v>
      </c>
      <c r="L2995" s="444">
        <f t="shared" ca="1" si="139"/>
        <v>-61878838558.268486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-61878838558.268486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-257828493.99278536</v>
      </c>
      <c r="L2996" s="444">
        <f t="shared" ca="1" si="139"/>
        <v>-62136667052.261269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-62136667052.261269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-258902779.38442191</v>
      </c>
      <c r="L2997" s="444">
        <f t="shared" ca="1" si="139"/>
        <v>-62395569831.645691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-62395569831.645691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-259981540.96519035</v>
      </c>
      <c r="L2998" s="444">
        <f t="shared" ca="1" si="139"/>
        <v>-62655551372.610878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-62655551372.610878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-261064797.38587865</v>
      </c>
      <c r="L2999" s="444">
        <f t="shared" ca="1" si="139"/>
        <v>-62916616169.996758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-62916616169.996758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-262152567.3749865</v>
      </c>
      <c r="L3000" s="444">
        <f t="shared" ca="1" si="139"/>
        <v>-63178768737.371742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-63178768737.371742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-263244869.7390489</v>
      </c>
      <c r="L3001" s="444">
        <f t="shared" ca="1" si="139"/>
        <v>-63442013607.110794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-63442013607.110794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-264341723.36296165</v>
      </c>
      <c r="L3002" s="444">
        <f t="shared" ca="1" si="139"/>
        <v>-63706355330.473755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-63706355330.473755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-265443147.2103073</v>
      </c>
      <c r="L3003" s="444">
        <f t="shared" ca="1" si="139"/>
        <v>-63971798477.684059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-63971798477.684059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-266549160.32368353</v>
      </c>
      <c r="L3004" s="444">
        <f t="shared" ca="1" si="139"/>
        <v>-64238347638.007744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-64238347638.007744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-267659781.82503229</v>
      </c>
      <c r="L3005" s="444">
        <f t="shared" ca="1" si="139"/>
        <v>-64506007419.832779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-64506007419.832779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-268775030.91596991</v>
      </c>
      <c r="L3006" s="444">
        <f t="shared" ca="1" si="139"/>
        <v>-64774782450.748749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-64774782450.748749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-269894926.87811977</v>
      </c>
      <c r="L3007" s="444">
        <f t="shared" ca="1" si="139"/>
        <v>-65044677377.626869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-65044677377.626869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-271019489.07344526</v>
      </c>
      <c r="L3008" s="444">
        <f t="shared" ca="1" si="139"/>
        <v>-65315696866.700317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-65315696866.700317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-272148736.94458467</v>
      </c>
      <c r="L3009" s="444">
        <f t="shared" ca="1" si="139"/>
        <v>-65587845603.644905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-65587845603.644905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-273282690.01518708</v>
      </c>
      <c r="L3010" s="444">
        <f t="shared" ca="1" si="139"/>
        <v>-65861128293.660095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-65861128293.660095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-274421367.89025044</v>
      </c>
      <c r="L3011" s="444">
        <f t="shared" ca="1" si="139"/>
        <v>-66135549661.550346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-66135549661.550346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-275564790.25645977</v>
      </c>
      <c r="L3012" s="444">
        <f t="shared" ca="1" si="139"/>
        <v>-66411114451.806808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-66411114451.806808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-276712976.88252831</v>
      </c>
      <c r="L3013" s="444">
        <f t="shared" ca="1" si="139"/>
        <v>-66687827428.689339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-66687827428.689339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-277865947.6195389</v>
      </c>
      <c r="L3014" s="444">
        <f t="shared" ca="1" si="139"/>
        <v>-66965693376.308876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-66965693376.308876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-279023722.40128696</v>
      </c>
      <c r="L3015" s="444">
        <f t="shared" ca="1" si="139"/>
        <v>-67244717098.710159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-67244717098.710159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-280186321.24462563</v>
      </c>
      <c r="L3016" s="444">
        <f t="shared" ca="1" si="139"/>
        <v>-67524903419.954788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-67524903419.954788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-281353764.24981159</v>
      </c>
      <c r="L3017" s="444">
        <f t="shared" ca="1" si="139"/>
        <v>-67806257184.204597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-67806257184.204597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-282526071.60085249</v>
      </c>
      <c r="L3018" s="444">
        <f t="shared" ca="1" si="139"/>
        <v>-68088783255.80545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-68088783255.80545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-283703263.56585604</v>
      </c>
      <c r="L3019" s="444">
        <f t="shared" ca="1" si="139"/>
        <v>-68372486519.371307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-68372486519.371307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-284885360.49738044</v>
      </c>
      <c r="L3020" s="444">
        <f t="shared" ca="1" si="139"/>
        <v>-68657371879.86869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-68657371879.86869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-286072382.8327862</v>
      </c>
      <c r="L3021" s="444">
        <f t="shared" ca="1" si="139"/>
        <v>-68943444262.701477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-68943444262.701477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-287264351.09458947</v>
      </c>
      <c r="L3022" s="444">
        <f t="shared" ca="1" si="139"/>
        <v>-69230708613.796066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-69230708613.796066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-288461285.89081693</v>
      </c>
      <c r="L3023" s="444">
        <f t="shared" ca="1" si="139"/>
        <v>-69519169899.68689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-69519169899.68689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-289663207.91536206</v>
      </c>
      <c r="L3024" s="444">
        <f t="shared" ca="1" si="139"/>
        <v>-69808833107.602249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-69808833107.602249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-290870137.94834268</v>
      </c>
      <c r="L3025" s="444">
        <f t="shared" ca="1" si="139"/>
        <v>-70099703245.550598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-70099703245.550598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-292082096.85646081</v>
      </c>
      <c r="L3026" s="444">
        <f t="shared" ca="1" si="139"/>
        <v>-70391785342.407059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-70391785342.407059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-293299105.59336275</v>
      </c>
      <c r="L3027" s="444">
        <f t="shared" ca="1" si="139"/>
        <v>-70685084448.000427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-70685084448.000427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-294521185.20000178</v>
      </c>
      <c r="L3028" s="444">
        <f t="shared" ca="1" si="139"/>
        <v>-70979605633.200424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-70979605633.200424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-295748356.80500174</v>
      </c>
      <c r="L3029" s="444">
        <f t="shared" ca="1" si="139"/>
        <v>-71275353990.005432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-71275353990.005432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-296980641.62502265</v>
      </c>
      <c r="L3030" s="444">
        <f t="shared" ca="1" si="139"/>
        <v>-71572334631.630447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-71572334631.630447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-298218060.96512687</v>
      </c>
      <c r="L3031" s="444">
        <f t="shared" ca="1" si="139"/>
        <v>-71870552692.595581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-71870552692.595581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-299460636.21914828</v>
      </c>
      <c r="L3032" s="444">
        <f t="shared" ca="1" si="139"/>
        <v>-72170013328.814728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-72170013328.814728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-300708388.87006134</v>
      </c>
      <c r="L3033" s="444">
        <f t="shared" ca="1" si="139"/>
        <v>-72470721717.684784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-72470721717.684784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-301961340.49035329</v>
      </c>
      <c r="L3034" s="444">
        <f t="shared" ca="1" si="139"/>
        <v>-72772683058.17514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-72772683058.17514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-303219512.74239641</v>
      </c>
      <c r="L3035" s="444">
        <f t="shared" ca="1" si="139"/>
        <v>-73075902570.917542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-73075902570.917542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-304482927.3788231</v>
      </c>
      <c r="L3036" s="444">
        <f t="shared" ca="1" si="139"/>
        <v>-73380385498.296371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-73380385498.296371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-305751606.24290156</v>
      </c>
      <c r="L3037" s="444">
        <f t="shared" ca="1" si="139"/>
        <v>-73686137104.539276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-73686137104.539276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-307025571.26891363</v>
      </c>
      <c r="L3038" s="444">
        <f t="shared" ca="1" si="139"/>
        <v>-73993162675.808197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-73993162675.808197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-308304844.48253417</v>
      </c>
      <c r="L3039" s="444">
        <f t="shared" ca="1" si="139"/>
        <v>-74301467520.290726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-74301467520.290726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-309589448.00121135</v>
      </c>
      <c r="L3040" s="444">
        <f t="shared" ca="1" si="139"/>
        <v>-74611056968.291931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-74611056968.291931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-310879404.03454971</v>
      </c>
      <c r="L3041" s="444">
        <f t="shared" ca="1" si="139"/>
        <v>-74921936372.326477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-74921936372.326477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-312174734.88469362</v>
      </c>
      <c r="L3042" s="444">
        <f t="shared" ca="1" si="139"/>
        <v>-75234111107.211166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-75234111107.211166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-313475462.94671321</v>
      </c>
      <c r="L3043" s="444">
        <f t="shared" ca="1" si="139"/>
        <v>-75547586570.157883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-75547586570.157883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-314781610.70899117</v>
      </c>
      <c r="L3044" s="444">
        <f t="shared" ca="1" si="139"/>
        <v>-75862368180.866867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-75862368180.866867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-316093200.75361192</v>
      </c>
      <c r="L3045" s="444">
        <f t="shared" ca="1" si="139"/>
        <v>-76178461381.620483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-76178461381.620483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-317410255.75675201</v>
      </c>
      <c r="L3046" s="444">
        <f t="shared" ca="1" si="139"/>
        <v>-76495871637.377228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-76495871637.377228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-318732798.48907179</v>
      </c>
      <c r="L3047" s="444">
        <f t="shared" ca="1" si="139"/>
        <v>-76814604435.866302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-76814604435.866302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-320060851.8161096</v>
      </c>
      <c r="L3048" s="444">
        <f t="shared" ca="1" si="139"/>
        <v>-77134665287.682419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-77134665287.682419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-321394438.69867676</v>
      </c>
      <c r="L3049" s="444">
        <f t="shared" ca="1" si="139"/>
        <v>-77456059726.381088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-77456059726.381088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-322733582.19325453</v>
      </c>
      <c r="L3050" s="444">
        <f t="shared" ca="1" si="139"/>
        <v>-77778793308.574341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-77778793308.574341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-324078305.45239305</v>
      </c>
      <c r="L3051" s="444">
        <f t="shared" ca="1" si="139"/>
        <v>-78102871614.026733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-78102871614.026733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-325428631.72511137</v>
      </c>
      <c r="L3052" s="444">
        <f t="shared" ca="1" si="139"/>
        <v>-78428300245.751846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-78428300245.751846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-326784584.35729933</v>
      </c>
      <c r="L3053" s="444">
        <f t="shared" ca="1" si="139"/>
        <v>-78755084830.109146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-78755084830.109146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-328146186.79212141</v>
      </c>
      <c r="L3054" s="444">
        <f t="shared" ca="1" si="139"/>
        <v>-79083231016.90126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-79083231016.90126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-329513462.57042193</v>
      </c>
      <c r="L3055" s="444">
        <f t="shared" ca="1" si="139"/>
        <v>-79412744479.47168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-79412744479.47168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-330886435.33113199</v>
      </c>
      <c r="L3056" s="444">
        <f t="shared" ca="1" si="139"/>
        <v>-79743630914.802811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-79743630914.802811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-332265128.81167835</v>
      </c>
      <c r="L3057" s="444">
        <f t="shared" ca="1" si="139"/>
        <v>-80075896043.614487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-80075896043.614487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-333649566.84839368</v>
      </c>
      <c r="L3058" s="444">
        <f t="shared" ca="1" si="139"/>
        <v>-80409545610.462875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-80409545610.462875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-335039773.37692863</v>
      </c>
      <c r="L3059" s="444">
        <f t="shared" ca="1" si="139"/>
        <v>-80744585383.839798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-80744585383.839798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-336435772.43266582</v>
      </c>
      <c r="L3060" s="444">
        <f t="shared" ca="1" si="139"/>
        <v>-81081021156.272461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-81081021156.272461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-337837588.15113527</v>
      </c>
      <c r="L3061" s="444">
        <f t="shared" ca="1" si="139"/>
        <v>-81418858744.423599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-81418858744.423599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-339245244.76843166</v>
      </c>
      <c r="L3062" s="444">
        <f t="shared" ca="1" si="139"/>
        <v>-81758103989.192032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-81758103989.192032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-340658766.62163347</v>
      </c>
      <c r="L3063" s="444">
        <f t="shared" ca="1" si="139"/>
        <v>-82098762755.81366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-82098762755.81366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-342078178.14922357</v>
      </c>
      <c r="L3064" s="444">
        <f t="shared" ca="1" si="139"/>
        <v>-82440840933.962891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-82440840933.962891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-343503503.89151204</v>
      </c>
      <c r="L3065" s="444">
        <f t="shared" ca="1" si="139"/>
        <v>-82784344437.854401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-82784344437.854401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-344934768.49106002</v>
      </c>
      <c r="L3066" s="444">
        <f t="shared" ca="1" si="139"/>
        <v>-83129279206.345459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-83129279206.345459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-346371996.69310606</v>
      </c>
      <c r="L3067" s="444">
        <f t="shared" ca="1" si="139"/>
        <v>-83475651203.038559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-83475651203.038559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-347815213.345994</v>
      </c>
      <c r="L3068" s="444">
        <f t="shared" ref="L3068:L3322" ca="1" si="144">I3068-J3068+K3068</f>
        <v>-83823466416.384552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-83823466416.384552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-349264443.40160227</v>
      </c>
      <c r="L3069" s="444">
        <f t="shared" ca="1" si="144"/>
        <v>-84172730859.786148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-84172730859.786148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-350719711.9157756</v>
      </c>
      <c r="L3070" s="444">
        <f t="shared" ca="1" si="144"/>
        <v>-84523450571.70192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-84523450571.70192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-352181044.04875797</v>
      </c>
      <c r="L3071" s="444">
        <f t="shared" ca="1" si="144"/>
        <v>-84875631615.750671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-84875631615.750671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-353648465.06562781</v>
      </c>
      <c r="L3072" s="444">
        <f t="shared" ca="1" si="144"/>
        <v>-85229280080.816299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-85229280080.816299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-355122000.33673459</v>
      </c>
      <c r="L3073" s="444">
        <f t="shared" ca="1" si="144"/>
        <v>-85584402081.15303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-85584402081.15303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-356601675.33813763</v>
      </c>
      <c r="L3074" s="444">
        <f t="shared" ca="1" si="144"/>
        <v>-85941003756.491165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-85941003756.491165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-358087515.6520465</v>
      </c>
      <c r="L3075" s="444">
        <f t="shared" ca="1" si="144"/>
        <v>-86299091272.143219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-86299091272.143219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-359579546.9672634</v>
      </c>
      <c r="L3076" s="444">
        <f t="shared" ca="1" si="144"/>
        <v>-86658670819.110489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-86658670819.110489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-361077795.07962704</v>
      </c>
      <c r="L3077" s="444">
        <f t="shared" ca="1" si="144"/>
        <v>-87019748614.190109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-87019748614.190109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-362582285.8924588</v>
      </c>
      <c r="L3078" s="444">
        <f t="shared" ca="1" si="144"/>
        <v>-87382330900.082565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-87382330900.082565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-364093045.41701066</v>
      </c>
      <c r="L3079" s="444">
        <f t="shared" ca="1" si="144"/>
        <v>-87746423945.499573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-87746423945.499573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-365610099.77291489</v>
      </c>
      <c r="L3080" s="444">
        <f t="shared" ca="1" si="144"/>
        <v>-88112034045.272491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-88112034045.272491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-367133475.18863535</v>
      </c>
      <c r="L3081" s="444">
        <f t="shared" ca="1" si="144"/>
        <v>-88479167520.461121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-88479167520.461121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-368663198.00192136</v>
      </c>
      <c r="L3082" s="444">
        <f t="shared" ca="1" si="144"/>
        <v>-88847830718.463043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-88847830718.463043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-370199294.6602627</v>
      </c>
      <c r="L3083" s="444">
        <f t="shared" ca="1" si="144"/>
        <v>-89218030013.123306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-89218030013.123306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-371741791.72134709</v>
      </c>
      <c r="L3084" s="444">
        <f t="shared" ca="1" si="144"/>
        <v>-89589771804.84465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-89589771804.84465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-373290715.85351938</v>
      </c>
      <c r="L3085" s="444">
        <f t="shared" ca="1" si="144"/>
        <v>-89963062520.698166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-89963062520.698166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-374846093.83624238</v>
      </c>
      <c r="L3086" s="444">
        <f t="shared" ca="1" si="144"/>
        <v>-90337908614.534409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-90337908614.534409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-376407952.56056005</v>
      </c>
      <c r="L3087" s="444">
        <f t="shared" ca="1" si="144"/>
        <v>-90714316567.094971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-90714316567.094971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-377976319.02956235</v>
      </c>
      <c r="L3088" s="444">
        <f t="shared" ca="1" si="144"/>
        <v>-91092292886.124527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-91092292886.124527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-379551220.35885221</v>
      </c>
      <c r="L3089" s="444">
        <f t="shared" ca="1" si="144"/>
        <v>-91471844106.483383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-91471844106.483383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-381132683.77701408</v>
      </c>
      <c r="L3090" s="444">
        <f t="shared" ca="1" si="144"/>
        <v>-91852976790.260391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-91852976790.260391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-382720736.62608498</v>
      </c>
      <c r="L3091" s="444">
        <f t="shared" ca="1" si="144"/>
        <v>-92235697526.886475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-92235697526.886475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-384315406.36202699</v>
      </c>
      <c r="L3092" s="444">
        <f t="shared" ca="1" si="144"/>
        <v>-92620012933.248505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-92620012933.248505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-385916720.55520213</v>
      </c>
      <c r="L3093" s="444">
        <f t="shared" ca="1" si="144"/>
        <v>-93005929653.803711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-93005929653.803711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-387524706.89084882</v>
      </c>
      <c r="L3094" s="444">
        <f t="shared" ca="1" si="144"/>
        <v>-93393454360.694565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-93393454360.694565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-389139393.16956067</v>
      </c>
      <c r="L3095" s="444">
        <f t="shared" ca="1" si="144"/>
        <v>-93782593753.86412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-93782593753.86412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-390760807.30776715</v>
      </c>
      <c r="L3096" s="444">
        <f t="shared" ca="1" si="144"/>
        <v>-94173354561.17189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-94173354561.17189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-392388977.33821619</v>
      </c>
      <c r="L3097" s="444">
        <f t="shared" ca="1" si="144"/>
        <v>-94565743538.510101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-94565743538.510101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-394023931.41045874</v>
      </c>
      <c r="L3098" s="444">
        <f t="shared" ca="1" si="144"/>
        <v>-94959767469.920563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-94959767469.920563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-395665697.7913357</v>
      </c>
      <c r="L3099" s="444">
        <f t="shared" ca="1" si="144"/>
        <v>-95355433167.711899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-95355433167.711899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-397314304.86546624</v>
      </c>
      <c r="L3100" s="444">
        <f t="shared" ca="1" si="144"/>
        <v>-95752747472.577362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-95752747472.577362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-398969781.13573903</v>
      </c>
      <c r="L3101" s="444">
        <f t="shared" ca="1" si="144"/>
        <v>-96151717253.713104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-96151717253.713104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-400632155.22380459</v>
      </c>
      <c r="L3102" s="444">
        <f t="shared" ca="1" si="144"/>
        <v>-96552349408.936905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-96552349408.936905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-402301455.87057042</v>
      </c>
      <c r="L3103" s="444">
        <f t="shared" ca="1" si="144"/>
        <v>-96954650864.80748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-96954650864.80748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-403977711.93669784</v>
      </c>
      <c r="L3104" s="444">
        <f t="shared" ca="1" si="144"/>
        <v>-97358628576.744171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-97358628576.744171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-405660952.40310073</v>
      </c>
      <c r="L3105" s="444">
        <f t="shared" ca="1" si="144"/>
        <v>-97764289529.147278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-97764289529.147278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-407351206.37144697</v>
      </c>
      <c r="L3106" s="444">
        <f t="shared" ca="1" si="144"/>
        <v>-98171640735.518723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-98171640735.518723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-409048503.06466132</v>
      </c>
      <c r="L3107" s="444">
        <f t="shared" ca="1" si="144"/>
        <v>-98580689238.583389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-98580689238.583389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-410752871.82743078</v>
      </c>
      <c r="L3108" s="444">
        <f t="shared" ca="1" si="144"/>
        <v>-98991442110.410828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-98991442110.410828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-412464342.12671179</v>
      </c>
      <c r="L3109" s="444">
        <f t="shared" ca="1" si="144"/>
        <v>-99403906452.537537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-99403906452.537537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-414182943.55223972</v>
      </c>
      <c r="L3110" s="444">
        <f t="shared" ca="1" si="144"/>
        <v>-99818089396.089783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-99818089396.089783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-415908705.81704074</v>
      </c>
      <c r="L3111" s="444">
        <f t="shared" ca="1" si="144"/>
        <v>-100233998101.90683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-100233998101.90683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-417641658.75794512</v>
      </c>
      <c r="L3112" s="444">
        <f t="shared" ca="1" si="144"/>
        <v>-100651639760.66478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-100651639760.66478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-419381832.33610326</v>
      </c>
      <c r="L3113" s="444">
        <f t="shared" ca="1" si="144"/>
        <v>-101071021593.00089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-101071021593.00089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-421129256.63750368</v>
      </c>
      <c r="L3114" s="444">
        <f t="shared" ca="1" si="144"/>
        <v>-101492150849.63838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-101492150849.63838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-422883961.87349325</v>
      </c>
      <c r="L3115" s="444">
        <f t="shared" ca="1" si="144"/>
        <v>-101915034811.51187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-101915034811.51187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-424645978.38129944</v>
      </c>
      <c r="L3116" s="444">
        <f t="shared" ca="1" si="144"/>
        <v>-102339680789.89317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-102339680789.89317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-426415336.62455487</v>
      </c>
      <c r="L3117" s="444">
        <f t="shared" ca="1" si="144"/>
        <v>-102766096126.51773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-102766096126.51773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-428192067.19382387</v>
      </c>
      <c r="L3118" s="444">
        <f t="shared" ca="1" si="144"/>
        <v>-103194288193.71155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-103194288193.71155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-429976200.80713147</v>
      </c>
      <c r="L3119" s="444">
        <f t="shared" ca="1" si="144"/>
        <v>-103624264394.51868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-103624264394.51868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-431767768.31049448</v>
      </c>
      <c r="L3120" s="444">
        <f t="shared" ca="1" si="144"/>
        <v>-104056032162.82918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-104056032162.82918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-433566800.67845488</v>
      </c>
      <c r="L3121" s="444">
        <f t="shared" ca="1" si="144"/>
        <v>-104489598963.50763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-104489598963.50763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-435373329.01461512</v>
      </c>
      <c r="L3122" s="444">
        <f t="shared" ca="1" si="144"/>
        <v>-104924972292.52225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-104924972292.52225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-437187384.552176</v>
      </c>
      <c r="L3123" s="444">
        <f t="shared" ca="1" si="144"/>
        <v>-105362159677.07442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-105362159677.07442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-439008998.6544767</v>
      </c>
      <c r="L3124" s="444">
        <f t="shared" ca="1" si="144"/>
        <v>-105801168675.7289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-105801168675.7289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-440838202.81553704</v>
      </c>
      <c r="L3125" s="444">
        <f t="shared" ca="1" si="144"/>
        <v>-106242006878.54443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-106242006878.54443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-442675028.66060179</v>
      </c>
      <c r="L3126" s="444">
        <f t="shared" ca="1" si="144"/>
        <v>-106684681907.20503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-106684681907.20503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-444519507.94668764</v>
      </c>
      <c r="L3127" s="444">
        <f t="shared" ca="1" si="144"/>
        <v>-107129201415.15172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-107129201415.15172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-446371672.56313217</v>
      </c>
      <c r="L3128" s="444">
        <f t="shared" ca="1" si="144"/>
        <v>-107575573087.71484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-107575573087.71484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-448231554.53214508</v>
      </c>
      <c r="L3129" s="444">
        <f t="shared" ca="1" si="144"/>
        <v>-108023804642.24699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-108023804642.24699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-450099186.00936246</v>
      </c>
      <c r="L3130" s="444">
        <f t="shared" ca="1" si="144"/>
        <v>-108473903828.25636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-108473903828.25636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-451974599.28440148</v>
      </c>
      <c r="L3131" s="444">
        <f t="shared" ca="1" si="144"/>
        <v>-108925878427.54077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-108925878427.54077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-453857826.78141987</v>
      </c>
      <c r="L3132" s="444">
        <f t="shared" ca="1" si="144"/>
        <v>-109379736254.32219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-109379736254.32219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-455748901.05967575</v>
      </c>
      <c r="L3133" s="444">
        <f t="shared" ca="1" si="144"/>
        <v>-109835485155.38187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-109835485155.38187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-457647854.81409109</v>
      </c>
      <c r="L3134" s="444">
        <f t="shared" ca="1" si="144"/>
        <v>-110293133010.19595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-110293133010.19595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-459554720.8758164</v>
      </c>
      <c r="L3135" s="444">
        <f t="shared" ca="1" si="144"/>
        <v>-110752687731.07178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-110752687731.07178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-461469532.21279901</v>
      </c>
      <c r="L3136" s="444">
        <f t="shared" ca="1" si="144"/>
        <v>-111214157263.28458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-111214157263.28458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-463392321.93035245</v>
      </c>
      <c r="L3137" s="444">
        <f t="shared" ca="1" si="144"/>
        <v>-111677549585.21494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-111677549585.21494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-465323123.27172887</v>
      </c>
      <c r="L3138" s="444">
        <f t="shared" ca="1" si="144"/>
        <v>-112142872708.48666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-112142872708.48666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-467261969.61869437</v>
      </c>
      <c r="L3139" s="444">
        <f t="shared" ca="1" si="144"/>
        <v>-112610134678.10536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-112610134678.10536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-469208894.49210572</v>
      </c>
      <c r="L3140" s="444">
        <f t="shared" ca="1" si="144"/>
        <v>-113079343572.59747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-113079343572.59747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-471163931.55248952</v>
      </c>
      <c r="L3141" s="444">
        <f t="shared" ca="1" si="144"/>
        <v>-113550507504.14996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-113550507504.14996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-473127114.60062492</v>
      </c>
      <c r="L3142" s="444">
        <f t="shared" ca="1" si="144"/>
        <v>-114023634618.7506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-114023634618.7506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-475098477.57812738</v>
      </c>
      <c r="L3143" s="444">
        <f t="shared" ca="1" si="144"/>
        <v>-114498733096.32872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-114498733096.32872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-477078054.56803632</v>
      </c>
      <c r="L3144" s="444">
        <f t="shared" ca="1" si="144"/>
        <v>-114975811150.89676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-114975811150.89676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-479065879.79540318</v>
      </c>
      <c r="L3145" s="444">
        <f t="shared" ca="1" si="144"/>
        <v>-115454877030.69217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-115454877030.69217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-481061987.62788403</v>
      </c>
      <c r="L3146" s="444">
        <f t="shared" ca="1" si="144"/>
        <v>-115935939018.32005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-115935939018.32005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-483066412.57633346</v>
      </c>
      <c r="L3147" s="444">
        <f t="shared" ca="1" si="144"/>
        <v>-116419005430.89639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-116419005430.89639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-485079189.29540163</v>
      </c>
      <c r="L3148" s="444">
        <f t="shared" ca="1" si="144"/>
        <v>-116904084620.19179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-116904084620.19179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-487100352.58413249</v>
      </c>
      <c r="L3149" s="444">
        <f t="shared" ca="1" si="144"/>
        <v>-117391184972.77592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-117391184972.77592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-489129937.3865664</v>
      </c>
      <c r="L3150" s="444">
        <f t="shared" ca="1" si="144"/>
        <v>-117880314910.16249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-117880314910.16249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-491167978.79234362</v>
      </c>
      <c r="L3151" s="444">
        <f t="shared" ca="1" si="144"/>
        <v>-118371482888.95483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-118371482888.95483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-493214512.03731179</v>
      </c>
      <c r="L3152" s="444">
        <f t="shared" ca="1" si="144"/>
        <v>-118864697400.99214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-118864697400.99214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-495269572.50413394</v>
      </c>
      <c r="L3153" s="444">
        <f t="shared" ca="1" si="144"/>
        <v>-119359966973.49628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-119359966973.49628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-497333195.72290123</v>
      </c>
      <c r="L3154" s="444">
        <f t="shared" ca="1" si="144"/>
        <v>-119857300169.21918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-119857300169.21918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-499405417.37174654</v>
      </c>
      <c r="L3155" s="444">
        <f t="shared" ca="1" si="144"/>
        <v>-120356705586.59093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-120356705586.59093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-501486273.27746218</v>
      </c>
      <c r="L3156" s="444">
        <f t="shared" ca="1" si="144"/>
        <v>-120858191859.86839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-120858191859.86839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-503575799.41611832</v>
      </c>
      <c r="L3157" s="444">
        <f t="shared" ca="1" si="144"/>
        <v>-121361767659.28452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-121361767659.28452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-505674031.9136855</v>
      </c>
      <c r="L3158" s="444">
        <f t="shared" ca="1" si="144"/>
        <v>-121867441691.1982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-121867441691.1982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-507781007.04665923</v>
      </c>
      <c r="L3159" s="444">
        <f t="shared" ca="1" si="144"/>
        <v>-122375222698.24486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-122375222698.24486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-509896761.24268693</v>
      </c>
      <c r="L3160" s="444">
        <f t="shared" ca="1" si="144"/>
        <v>-122885119459.48755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-122885119459.48755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-512021331.0811981</v>
      </c>
      <c r="L3161" s="444">
        <f t="shared" ca="1" si="144"/>
        <v>-123397140790.56874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-123397140790.56874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-514154753.29403633</v>
      </c>
      <c r="L3162" s="444">
        <f t="shared" ca="1" si="144"/>
        <v>-123911295543.86278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-123911295543.86278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-516297064.76609486</v>
      </c>
      <c r="L3163" s="444">
        <f t="shared" ca="1" si="144"/>
        <v>-124427592608.62888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-124427592608.62888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-518448302.53595358</v>
      </c>
      <c r="L3164" s="444">
        <f t="shared" ca="1" si="144"/>
        <v>-124946040911.16483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-124946040911.16483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-520608503.79652011</v>
      </c>
      <c r="L3165" s="444">
        <f t="shared" ca="1" si="144"/>
        <v>-125466649414.96135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-125466649414.96135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-522777705.89567226</v>
      </c>
      <c r="L3166" s="444">
        <f t="shared" ca="1" si="144"/>
        <v>-125989427120.85703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-125989427120.85703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-524955946.33690423</v>
      </c>
      <c r="L3167" s="444">
        <f t="shared" ca="1" si="144"/>
        <v>-126514383067.19392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-126514383067.19392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-527143262.77997464</v>
      </c>
      <c r="L3168" s="444">
        <f t="shared" ca="1" si="144"/>
        <v>-127041526329.97389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-127041526329.97389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-529339693.04155779</v>
      </c>
      <c r="L3169" s="444">
        <f t="shared" ca="1" si="144"/>
        <v>-127570866023.01546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-127570866023.01546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-531545275.09589779</v>
      </c>
      <c r="L3170" s="444">
        <f t="shared" ca="1" si="144"/>
        <v>-128102411298.11136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-128102411298.11136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-533760047.07546401</v>
      </c>
      <c r="L3171" s="444">
        <f t="shared" ca="1" si="144"/>
        <v>-128636171345.18683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-128636171345.18683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-535984047.27161169</v>
      </c>
      <c r="L3172" s="444">
        <f t="shared" ca="1" si="144"/>
        <v>-129172155392.45844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-129172155392.45844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-538217314.13524354</v>
      </c>
      <c r="L3173" s="444">
        <f t="shared" ca="1" si="144"/>
        <v>-129710372706.59367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-129710372706.59367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-540459886.27747357</v>
      </c>
      <c r="L3174" s="444">
        <f t="shared" ca="1" si="144"/>
        <v>-130250832592.87115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-130250832592.87115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-542711802.4702965</v>
      </c>
      <c r="L3175" s="444">
        <f t="shared" ca="1" si="144"/>
        <v>-130793544395.34145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-130793544395.34145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-544973101.64725614</v>
      </c>
      <c r="L3176" s="444">
        <f t="shared" ca="1" si="144"/>
        <v>-131338517496.98871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-131338517496.98871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-547243822.90411949</v>
      </c>
      <c r="L3177" s="444">
        <f t="shared" ca="1" si="144"/>
        <v>-131885761319.89282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-131885761319.89282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-549524005.49955332</v>
      </c>
      <c r="L3178" s="444">
        <f t="shared" ca="1" si="144"/>
        <v>-132435285325.39238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-132435285325.39238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-551813688.85580158</v>
      </c>
      <c r="L3179" s="444">
        <f t="shared" ca="1" si="144"/>
        <v>-132987099014.24818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-132987099014.24818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-554112912.55936742</v>
      </c>
      <c r="L3180" s="444">
        <f t="shared" ca="1" si="144"/>
        <v>-133541211926.80756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-133541211926.80756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-556421716.36169815</v>
      </c>
      <c r="L3181" s="444">
        <f t="shared" ca="1" si="144"/>
        <v>-134097633643.16925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-134097633643.16925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-558740140.17987192</v>
      </c>
      <c r="L3182" s="444">
        <f t="shared" ca="1" si="144"/>
        <v>-134656373783.34912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-134656373783.34912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-561068224.09728801</v>
      </c>
      <c r="L3183" s="444">
        <f t="shared" ca="1" si="144"/>
        <v>-135217442007.44641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-135217442007.44641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-563406008.36436009</v>
      </c>
      <c r="L3184" s="444">
        <f t="shared" ca="1" si="144"/>
        <v>-135780848015.81078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-135780848015.81078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-565753533.39921165</v>
      </c>
      <c r="L3185" s="444">
        <f t="shared" ca="1" si="144"/>
        <v>-136346601549.20999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-136346601549.20999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-568110839.7883749</v>
      </c>
      <c r="L3186" s="444">
        <f t="shared" ca="1" si="144"/>
        <v>-136914712388.99837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-136914712388.99837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-570477968.28749323</v>
      </c>
      <c r="L3187" s="444">
        <f t="shared" ca="1" si="144"/>
        <v>-137485190357.28586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-137485190357.28586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-572854959.82202435</v>
      </c>
      <c r="L3188" s="444">
        <f t="shared" ca="1" si="144"/>
        <v>-138058045317.10788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-138058045317.10788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-575241855.48794949</v>
      </c>
      <c r="L3189" s="444">
        <f t="shared" ca="1" si="144"/>
        <v>-138633287172.59583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-138633287172.59583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-577638696.5524826</v>
      </c>
      <c r="L3190" s="444">
        <f t="shared" ca="1" si="144"/>
        <v>-139210925869.14832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-139210925869.14832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-580045524.45478463</v>
      </c>
      <c r="L3191" s="444">
        <f t="shared" ca="1" si="144"/>
        <v>-139790971393.60309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-139790971393.60309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-582462380.80667949</v>
      </c>
      <c r="L3192" s="444">
        <f t="shared" ca="1" si="144"/>
        <v>-140373433774.40976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-140373433774.40976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-584889307.39337397</v>
      </c>
      <c r="L3193" s="444">
        <f t="shared" ca="1" si="144"/>
        <v>-140958323081.80313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-140958323081.80313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-587326346.17417967</v>
      </c>
      <c r="L3194" s="444">
        <f t="shared" ca="1" si="144"/>
        <v>-141545649427.97733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-141545649427.97733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-589773539.28323889</v>
      </c>
      <c r="L3195" s="444">
        <f t="shared" ca="1" si="144"/>
        <v>-142135422967.26056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-142135422967.26056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-592230929.03025234</v>
      </c>
      <c r="L3196" s="444">
        <f t="shared" ca="1" si="144"/>
        <v>-142727653896.2908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-142727653896.2908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-594698557.90121162</v>
      </c>
      <c r="L3197" s="444">
        <f t="shared" ca="1" si="144"/>
        <v>-143322352454.19202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-143322352454.19202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-597176468.55913341</v>
      </c>
      <c r="L3198" s="444">
        <f t="shared" ca="1" si="144"/>
        <v>-143919528922.75116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-143919528922.75116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-599664703.84479654</v>
      </c>
      <c r="L3199" s="444">
        <f t="shared" ca="1" si="144"/>
        <v>-144519193626.59595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-144519193626.59595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-602163306.77748311</v>
      </c>
      <c r="L3200" s="444">
        <f t="shared" ca="1" si="144"/>
        <v>-145121356933.37344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-145121356933.37344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-604672320.55572271</v>
      </c>
      <c r="L3201" s="444">
        <f t="shared" ca="1" si="144"/>
        <v>-145726029253.92917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-145726029253.92917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-607191788.55803823</v>
      </c>
      <c r="L3202" s="444">
        <f t="shared" ca="1" si="144"/>
        <v>-146333221042.48721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-146333221042.48721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-609721754.34369671</v>
      </c>
      <c r="L3203" s="444">
        <f t="shared" ca="1" si="144"/>
        <v>-146942942796.8309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-146942942796.8309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-612262261.65346205</v>
      </c>
      <c r="L3204" s="444">
        <f t="shared" ca="1" si="144"/>
        <v>-147555205058.48438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-147555205058.48438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-614813354.41035151</v>
      </c>
      <c r="L3205" s="444">
        <f t="shared" ca="1" si="144"/>
        <v>-148170018412.89471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-148170018412.89471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-617375076.72039461</v>
      </c>
      <c r="L3206" s="444">
        <f t="shared" ca="1" si="144"/>
        <v>-148787393489.61511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-148787393489.61511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-619947472.87339628</v>
      </c>
      <c r="L3207" s="444">
        <f t="shared" ca="1" si="144"/>
        <v>-149407340962.48849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-149407340962.48849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-622530587.34370208</v>
      </c>
      <c r="L3208" s="444">
        <f t="shared" ca="1" si="144"/>
        <v>-150029871549.83218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-150029871549.83218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-625124464.79096746</v>
      </c>
      <c r="L3209" s="444">
        <f t="shared" ca="1" si="144"/>
        <v>-150654996014.62314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-150654996014.62314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-627729150.06092978</v>
      </c>
      <c r="L3210" s="444">
        <f t="shared" ca="1" si="144"/>
        <v>-151282725164.68408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-151282725164.68408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-630344688.18618369</v>
      </c>
      <c r="L3211" s="444">
        <f t="shared" ca="1" si="144"/>
        <v>-151913069852.87027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-151913069852.87027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-632971124.38695943</v>
      </c>
      <c r="L3212" s="444">
        <f t="shared" ca="1" si="144"/>
        <v>-152546040977.25723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-152546040977.25723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-635608504.07190514</v>
      </c>
      <c r="L3213" s="444">
        <f t="shared" ca="1" si="144"/>
        <v>-153181649481.32913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-153181649481.32913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-638256872.83887136</v>
      </c>
      <c r="L3214" s="444">
        <f t="shared" ca="1" si="144"/>
        <v>-153819906354.168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-153819906354.168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-640916276.47570002</v>
      </c>
      <c r="L3215" s="444">
        <f t="shared" ca="1" si="144"/>
        <v>-154460822630.64371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-154460822630.64371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-643586760.96101546</v>
      </c>
      <c r="L3216" s="444">
        <f t="shared" ca="1" si="144"/>
        <v>-155104409391.60474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-155104409391.60474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-646268372.4650197</v>
      </c>
      <c r="L3217" s="444">
        <f t="shared" ca="1" si="144"/>
        <v>-155750677764.06976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-155750677764.06976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-648961157.35029066</v>
      </c>
      <c r="L3218" s="444">
        <f t="shared" ca="1" si="144"/>
        <v>-156399638921.42004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-156399638921.42004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-651665162.17258346</v>
      </c>
      <c r="L3219" s="444">
        <f t="shared" ca="1" si="144"/>
        <v>-157051304083.59262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-157051304083.59262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-654380433.68163586</v>
      </c>
      <c r="L3220" s="444">
        <f t="shared" ca="1" si="144"/>
        <v>-157705684517.27426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-157705684517.27426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-657107018.82197607</v>
      </c>
      <c r="L3221" s="444">
        <f t="shared" ca="1" si="144"/>
        <v>-158362791536.09625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-158362791536.09625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-659844964.73373437</v>
      </c>
      <c r="L3222" s="444">
        <f t="shared" ca="1" si="144"/>
        <v>-159022636500.82999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-159022636500.82999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-662594318.75345826</v>
      </c>
      <c r="L3223" s="444">
        <f t="shared" ca="1" si="144"/>
        <v>-159685230819.58344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-159685230819.58344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-665355128.41493094</v>
      </c>
      <c r="L3224" s="444">
        <f t="shared" ca="1" si="144"/>
        <v>-160350585947.99835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-160350585947.99835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-668127441.44999313</v>
      </c>
      <c r="L3225" s="444">
        <f t="shared" ca="1" si="144"/>
        <v>-161018713389.44833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-161018713389.44833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-670911305.78936803</v>
      </c>
      <c r="L3226" s="444">
        <f t="shared" ca="1" si="144"/>
        <v>-161689624695.2377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-161689624695.2377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-673706769.56349039</v>
      </c>
      <c r="L3227" s="444">
        <f t="shared" ca="1" si="144"/>
        <v>-162363331464.80118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-162363331464.80118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-676513881.10333824</v>
      </c>
      <c r="L3228" s="444">
        <f t="shared" ca="1" si="144"/>
        <v>-163039845345.90451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-163039845345.90451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-679332688.9412688</v>
      </c>
      <c r="L3229" s="444">
        <f t="shared" ca="1" si="144"/>
        <v>-163719178034.84576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-163719178034.84576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-682163241.81185734</v>
      </c>
      <c r="L3230" s="444">
        <f t="shared" ca="1" si="144"/>
        <v>-164401341276.65762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-164401341276.65762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-685005588.65274012</v>
      </c>
      <c r="L3231" s="444">
        <f t="shared" ca="1" si="144"/>
        <v>-165086346865.31036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-165086346865.31036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-687859778.60545981</v>
      </c>
      <c r="L3232" s="444">
        <f t="shared" ca="1" si="144"/>
        <v>-165774206643.91583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-165774206643.91583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-690725861.01631594</v>
      </c>
      <c r="L3233" s="444">
        <f t="shared" ca="1" si="144"/>
        <v>-166464932504.93216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-166464932504.93216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-693603885.43721735</v>
      </c>
      <c r="L3234" s="444">
        <f t="shared" ca="1" si="144"/>
        <v>-167158536390.36938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-167158536390.36938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-696493901.62653911</v>
      </c>
      <c r="L3235" s="444">
        <f t="shared" ca="1" si="144"/>
        <v>-167855030291.99591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-167855030291.99591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-699395959.54998291</v>
      </c>
      <c r="L3236" s="444">
        <f t="shared" ca="1" si="144"/>
        <v>-168554426251.5459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-168554426251.5459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-702310109.38144124</v>
      </c>
      <c r="L3237" s="444">
        <f t="shared" ca="1" si="144"/>
        <v>-169256736360.92734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-169256736360.92734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-705236401.50386393</v>
      </c>
      <c r="L3238" s="444">
        <f t="shared" ca="1" si="144"/>
        <v>-169961972762.43121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-169961972762.43121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-708174886.51013005</v>
      </c>
      <c r="L3239" s="444">
        <f t="shared" ca="1" si="144"/>
        <v>-170670147648.94135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-170670147648.94135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-711125615.20392227</v>
      </c>
      <c r="L3240" s="444">
        <f t="shared" ca="1" si="144"/>
        <v>-171381273264.14526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-171381273264.14526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-714088638.60060525</v>
      </c>
      <c r="L3241" s="444">
        <f t="shared" ca="1" si="144"/>
        <v>-172095361902.74588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-172095361902.74588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-717064007.92810786</v>
      </c>
      <c r="L3242" s="444">
        <f t="shared" ca="1" si="144"/>
        <v>-172812425910.67398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-172812425910.67398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-720051774.62780821</v>
      </c>
      <c r="L3243" s="444">
        <f t="shared" ca="1" si="144"/>
        <v>-173532477685.30179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-173532477685.30179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-723051990.35542417</v>
      </c>
      <c r="L3244" s="444">
        <f t="shared" ca="1" si="144"/>
        <v>-174255529675.65723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-174255529675.65723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-726064706.9819051</v>
      </c>
      <c r="L3245" s="444">
        <f t="shared" ca="1" si="144"/>
        <v>-174981594382.63913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-174981594382.63913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-729089976.59432971</v>
      </c>
      <c r="L3246" s="444">
        <f t="shared" ca="1" si="144"/>
        <v>-175710684359.23346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-175710684359.23346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-732127851.49680603</v>
      </c>
      <c r="L3247" s="444">
        <f t="shared" ca="1" si="144"/>
        <v>-176442812210.73026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-176442812210.73026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-735178384.21137607</v>
      </c>
      <c r="L3248" s="444">
        <f t="shared" ca="1" si="144"/>
        <v>-177177990594.94162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-177177990594.94162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-738241627.47892344</v>
      </c>
      <c r="L3249" s="444">
        <f t="shared" ca="1" si="144"/>
        <v>-177916232222.42053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-177916232222.42053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-741317634.26008558</v>
      </c>
      <c r="L3250" s="444">
        <f t="shared" ca="1" si="144"/>
        <v>-178657549856.6806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-178657549856.6806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-744406457.73616922</v>
      </c>
      <c r="L3251" s="444">
        <f t="shared" ca="1" si="144"/>
        <v>-179401956314.41678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-179401956314.41678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-747508151.31006992</v>
      </c>
      <c r="L3252" s="444">
        <f t="shared" ca="1" si="144"/>
        <v>-180149464465.72684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-180149464465.72684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-750622768.60719514</v>
      </c>
      <c r="L3253" s="444">
        <f t="shared" ca="1" si="144"/>
        <v>-180900087234.33405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-180900087234.33405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-753750363.47639179</v>
      </c>
      <c r="L3254" s="444">
        <f t="shared" ca="1" si="144"/>
        <v>-181653837597.81042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-181653837597.81042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-756890989.99087679</v>
      </c>
      <c r="L3255" s="444">
        <f t="shared" ca="1" si="144"/>
        <v>-182410728587.8013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-182410728587.8013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-760044702.44917202</v>
      </c>
      <c r="L3256" s="444">
        <f t="shared" ca="1" si="144"/>
        <v>-183170773290.25046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-183170773290.25046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-763211555.37604356</v>
      </c>
      <c r="L3257" s="444">
        <f t="shared" ca="1" si="144"/>
        <v>-183933984845.6265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-183933984845.6265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-766391603.5234437</v>
      </c>
      <c r="L3258" s="444">
        <f t="shared" ca="1" si="144"/>
        <v>-184700376449.14993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-184700376449.14993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-769584901.87145805</v>
      </c>
      <c r="L3259" s="444">
        <f t="shared" ca="1" si="144"/>
        <v>-185469961351.02139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-185469961351.02139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-772791505.62925577</v>
      </c>
      <c r="L3260" s="444">
        <f t="shared" ca="1" si="144"/>
        <v>-186242752856.65063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-186242752856.65063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-776011470.23604429</v>
      </c>
      <c r="L3261" s="444">
        <f t="shared" ca="1" si="144"/>
        <v>-187018764326.88669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-187018764326.88669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-779244851.36202788</v>
      </c>
      <c r="L3262" s="444">
        <f t="shared" ca="1" si="144"/>
        <v>-187798009178.24872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-187798009178.24872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-782491704.90936971</v>
      </c>
      <c r="L3263" s="444">
        <f t="shared" ca="1" si="144"/>
        <v>-188580500883.15808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-188580500883.15808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-785752087.01315868</v>
      </c>
      <c r="L3264" s="444">
        <f t="shared" ca="1" si="144"/>
        <v>-189366252970.17123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-189366252970.17123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-789026054.04238009</v>
      </c>
      <c r="L3265" s="444">
        <f t="shared" ca="1" si="144"/>
        <v>-190155279024.21362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-190155279024.21362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-792313662.60089004</v>
      </c>
      <c r="L3266" s="444">
        <f t="shared" ca="1" si="144"/>
        <v>-190947592686.81451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-190947592686.81451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-795614969.52839375</v>
      </c>
      <c r="L3267" s="444">
        <f t="shared" ca="1" si="144"/>
        <v>-191743207656.3429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-191743207656.3429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-798930031.9014287</v>
      </c>
      <c r="L3268" s="444">
        <f t="shared" ca="1" si="144"/>
        <v>-192542137688.24432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-192542137688.24432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-802258907.03435135</v>
      </c>
      <c r="L3269" s="444">
        <f t="shared" ca="1" si="144"/>
        <v>-193344396595.27869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-193344396595.27869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-805601652.48032784</v>
      </c>
      <c r="L3270" s="444">
        <f t="shared" ca="1" si="144"/>
        <v>-194149998247.759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-194149998247.759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-808958326.0323292</v>
      </c>
      <c r="L3271" s="444">
        <f t="shared" ca="1" si="144"/>
        <v>-194958956573.79132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-194958956573.79132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-812328985.72413051</v>
      </c>
      <c r="L3272" s="444">
        <f t="shared" ca="1" si="144"/>
        <v>-195771285559.51544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-195771285559.51544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-815713689.83131433</v>
      </c>
      <c r="L3273" s="444">
        <f t="shared" ca="1" si="144"/>
        <v>-196586999249.34677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-196586999249.34677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-819112496.87227821</v>
      </c>
      <c r="L3274" s="444">
        <f t="shared" ca="1" si="144"/>
        <v>-197406111746.21906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-197406111746.21906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-822525465.60924602</v>
      </c>
      <c r="L3275" s="444">
        <f t="shared" ca="1" si="144"/>
        <v>-198228637211.82831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-198228637211.82831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-825952655.04928458</v>
      </c>
      <c r="L3276" s="444">
        <f t="shared" ca="1" si="144"/>
        <v>-199054589866.87759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-199054589866.87759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-829394124.44532335</v>
      </c>
      <c r="L3277" s="444">
        <f t="shared" ca="1" si="144"/>
        <v>-199883983991.32291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-199883983991.32291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-832849933.29717875</v>
      </c>
      <c r="L3278" s="444">
        <f t="shared" ca="1" si="144"/>
        <v>-200716833924.62009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-200716833924.62009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-836320141.35258365</v>
      </c>
      <c r="L3279" s="444">
        <f t="shared" ca="1" si="144"/>
        <v>-201553154065.97266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-201553154065.97266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-839804808.60821939</v>
      </c>
      <c r="L3280" s="444">
        <f t="shared" ca="1" si="144"/>
        <v>-202392958874.58087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-202392958874.58087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-843303995.31075358</v>
      </c>
      <c r="L3281" s="444">
        <f t="shared" ca="1" si="144"/>
        <v>-203236262869.89163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-203236262869.89163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-846817761.95788181</v>
      </c>
      <c r="L3282" s="444">
        <f t="shared" ca="1" si="144"/>
        <v>-204083080631.84952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-204083080631.84952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-850346169.29937303</v>
      </c>
      <c r="L3283" s="444">
        <f t="shared" ca="1" si="144"/>
        <v>-204933426801.1489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-204933426801.1489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-853889278.33812034</v>
      </c>
      <c r="L3284" s="444">
        <f t="shared" ca="1" si="144"/>
        <v>-205787316079.48703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-205787316079.48703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-857447150.33119595</v>
      </c>
      <c r="L3285" s="444">
        <f t="shared" ca="1" si="144"/>
        <v>-206644763229.81824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-206644763229.81824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-861019846.79090929</v>
      </c>
      <c r="L3286" s="444">
        <f t="shared" ca="1" si="144"/>
        <v>-207505783076.60916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-207505783076.60916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-864607429.48587143</v>
      </c>
      <c r="L3287" s="444">
        <f t="shared" ca="1" si="144"/>
        <v>-208370390506.09503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-208370390506.09503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-868209960.44206262</v>
      </c>
      <c r="L3288" s="444">
        <f t="shared" ca="1" si="144"/>
        <v>-209238600466.53711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-209238600466.53711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-871827501.94390464</v>
      </c>
      <c r="L3289" s="444">
        <f t="shared" ca="1" si="144"/>
        <v>-210110427968.48102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-210110427968.48102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-875460116.53533757</v>
      </c>
      <c r="L3290" s="444">
        <f t="shared" ca="1" si="144"/>
        <v>-210985888085.01636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-210985888085.01636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-879107867.02090144</v>
      </c>
      <c r="L3291" s="444">
        <f t="shared" ca="1" si="144"/>
        <v>-211864995952.03726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-211864995952.03726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-882770816.46682191</v>
      </c>
      <c r="L3292" s="444">
        <f t="shared" ca="1" si="144"/>
        <v>-212747766768.50409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-212747766768.50409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-886449028.2021004</v>
      </c>
      <c r="L3293" s="444">
        <f t="shared" ca="1" si="144"/>
        <v>-213634215796.70618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-213634215796.70618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-890142565.81960905</v>
      </c>
      <c r="L3294" s="444">
        <f t="shared" ca="1" si="144"/>
        <v>-214524358362.52579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-214524358362.52579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-893851493.17719078</v>
      </c>
      <c r="L3295" s="444">
        <f t="shared" ca="1" si="144"/>
        <v>-215418209855.70297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-215418209855.70297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-897575874.39876235</v>
      </c>
      <c r="L3296" s="444">
        <f t="shared" ca="1" si="144"/>
        <v>-216315785730.10175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-216315785730.10175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-901315773.87542391</v>
      </c>
      <c r="L3297" s="444">
        <f t="shared" ca="1" si="144"/>
        <v>-217217101503.97717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-217217101503.97717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-905071256.26657152</v>
      </c>
      <c r="L3298" s="444">
        <f t="shared" ca="1" si="144"/>
        <v>-218122172760.24374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-218122172760.24374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-908842386.50101554</v>
      </c>
      <c r="L3299" s="444">
        <f t="shared" ca="1" si="144"/>
        <v>-219031015146.74475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-219031015146.74475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-912629229.77810311</v>
      </c>
      <c r="L3300" s="444">
        <f t="shared" ca="1" si="144"/>
        <v>-219943644376.52286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-219943644376.52286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-916431851.56884527</v>
      </c>
      <c r="L3301" s="444">
        <f t="shared" ca="1" si="144"/>
        <v>-220860076228.09171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-220860076228.09171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-920250317.61704862</v>
      </c>
      <c r="L3302" s="444">
        <f t="shared" ca="1" si="144"/>
        <v>-221780326545.70874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-221780326545.70874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-924084693.94045305</v>
      </c>
      <c r="L3303" s="444">
        <f t="shared" ca="1" si="144"/>
        <v>-222704411239.6492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-222704411239.6492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-927935046.83187163</v>
      </c>
      <c r="L3304" s="444">
        <f t="shared" ca="1" si="144"/>
        <v>-223632346286.48108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-223632346286.48108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-931801442.86033785</v>
      </c>
      <c r="L3305" s="444">
        <f t="shared" ca="1" si="144"/>
        <v>-224564147729.34143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-224564147729.34143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-935683948.87225592</v>
      </c>
      <c r="L3306" s="444">
        <f t="shared" ca="1" si="144"/>
        <v>-225499831678.21368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-225499831678.21368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-939582631.99255705</v>
      </c>
      <c r="L3307" s="444">
        <f t="shared" ca="1" si="144"/>
        <v>-226439414310.20624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-226439414310.20624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-943497559.62585926</v>
      </c>
      <c r="L3308" s="444">
        <f t="shared" ca="1" si="144"/>
        <v>-227382911869.83209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-227382911869.83209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-947428799.45763373</v>
      </c>
      <c r="L3309" s="444">
        <f t="shared" ca="1" si="144"/>
        <v>-228330340669.28973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-228330340669.28973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-951376419.45537388</v>
      </c>
      <c r="L3310" s="444">
        <f t="shared" ca="1" si="144"/>
        <v>-229281717088.74512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-229281717088.74512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-955340487.86977112</v>
      </c>
      <c r="L3311" s="444">
        <f t="shared" ca="1" si="144"/>
        <v>-230237057576.6149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-230237057576.6149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-959321073.2358954</v>
      </c>
      <c r="L3312" s="444">
        <f t="shared" ca="1" si="144"/>
        <v>-231196378649.8508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-231196378649.8508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-963318244.37437832</v>
      </c>
      <c r="L3313" s="444">
        <f t="shared" ca="1" si="144"/>
        <v>-232159696894.22519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-232159696894.22519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-967332070.39260495</v>
      </c>
      <c r="L3314" s="444">
        <f t="shared" ca="1" si="144"/>
        <v>-233127028964.6178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-233127028964.6178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-971362620.68590748</v>
      </c>
      <c r="L3315" s="444">
        <f t="shared" ca="1" si="144"/>
        <v>-234098391585.30371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-234098391585.30371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-975409964.93876553</v>
      </c>
      <c r="L3316" s="444">
        <f t="shared" ca="1" si="144"/>
        <v>-235073801550.24246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-235073801550.24246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-979474173.1260103</v>
      </c>
      <c r="L3317" s="444">
        <f t="shared" ca="1" si="144"/>
        <v>-236053275723.36847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-236053275723.36847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-983555315.51403522</v>
      </c>
      <c r="L3318" s="444">
        <f t="shared" ca="1" si="144"/>
        <v>-237036831038.88251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-237036831038.88251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-987653462.66201031</v>
      </c>
      <c r="L3319" s="444">
        <f t="shared" ca="1" si="144"/>
        <v>-238024484501.54453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-238024484501.54453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-991768685.42310214</v>
      </c>
      <c r="L3320" s="444">
        <f t="shared" ca="1" si="144"/>
        <v>-239016253186.96762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-239016253186.96762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-995901054.9456985</v>
      </c>
      <c r="L3321" s="444">
        <f t="shared" ca="1" si="144"/>
        <v>-240012154241.91333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-240012154241.91333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-1000050642.6746389</v>
      </c>
      <c r="L3322" s="444">
        <f t="shared" ca="1" si="144"/>
        <v>-241012204884.58798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-241012204884.58798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-1004217520.3524498</v>
      </c>
      <c r="L3323" s="444">
        <f t="shared" ref="L3323:L3577" ca="1" si="149">I3323-J3323+K3323</f>
        <v>-242016422404.94043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-242016422404.94043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-1008401760.0205851</v>
      </c>
      <c r="L3324" s="444">
        <f t="shared" ca="1" si="149"/>
        <v>-243024824164.96103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-243024824164.96103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-1012603434.0206709</v>
      </c>
      <c r="L3325" s="444">
        <f t="shared" ca="1" si="149"/>
        <v>-244037427598.98169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-244037427598.98169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-1016822614.995757</v>
      </c>
      <c r="L3326" s="444">
        <f t="shared" ca="1" si="149"/>
        <v>-245054250213.97745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-245054250213.97745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-1021059375.8915727</v>
      </c>
      <c r="L3327" s="444">
        <f t="shared" ca="1" si="149"/>
        <v>-246075309589.86902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-246075309589.86902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-1025313789.9577875</v>
      </c>
      <c r="L3328" s="444">
        <f t="shared" ca="1" si="149"/>
        <v>-247100623379.82681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-247100623379.82681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-1029585930.7492782</v>
      </c>
      <c r="L3329" s="444">
        <f t="shared" ca="1" si="149"/>
        <v>-248130209310.57608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-248130209310.57608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-1033875872.1274003</v>
      </c>
      <c r="L3330" s="444">
        <f t="shared" ca="1" si="149"/>
        <v>-249164085182.70349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-249164085182.70349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-1038183688.2612647</v>
      </c>
      <c r="L3331" s="444">
        <f t="shared" ca="1" si="149"/>
        <v>-250202268870.96475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-250202268870.96475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-1042509453.6290197</v>
      </c>
      <c r="L3332" s="444">
        <f t="shared" ca="1" si="149"/>
        <v>-251244778324.59378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-251244778324.59378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-1046853243.0191406</v>
      </c>
      <c r="L3333" s="444">
        <f t="shared" ca="1" si="149"/>
        <v>-252291631567.61292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-252291631567.61292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-1051215131.5317205</v>
      </c>
      <c r="L3334" s="444">
        <f t="shared" ca="1" si="149"/>
        <v>-253342846699.14462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-253342846699.14462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-1055595194.5797691</v>
      </c>
      <c r="L3335" s="444">
        <f t="shared" ca="1" si="149"/>
        <v>-254398441893.7244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-254398441893.7244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-1059993507.8905183</v>
      </c>
      <c r="L3336" s="444">
        <f t="shared" ca="1" si="149"/>
        <v>-255458435401.61493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-255458435401.61493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-1064410147.5067289</v>
      </c>
      <c r="L3337" s="444">
        <f t="shared" ca="1" si="149"/>
        <v>-256522845549.12164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-256522845549.12164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-1068845189.7880068</v>
      </c>
      <c r="L3338" s="444">
        <f t="shared" ca="1" si="149"/>
        <v>-257591690738.90964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-257591690738.90964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-1073298711.4121234</v>
      </c>
      <c r="L3339" s="444">
        <f t="shared" ca="1" si="149"/>
        <v>-258664989450.32175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-258664989450.32175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-1077770789.3763406</v>
      </c>
      <c r="L3340" s="444">
        <f t="shared" ca="1" si="149"/>
        <v>-259742760239.69809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-259742760239.69809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-1082261500.9987421</v>
      </c>
      <c r="L3341" s="444">
        <f t="shared" ca="1" si="149"/>
        <v>-260825021740.69684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-260825021740.69684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-1086770923.9195702</v>
      </c>
      <c r="L3342" s="444">
        <f t="shared" ca="1" si="149"/>
        <v>-261911792664.61639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-261911792664.61639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-1091299136.1025684</v>
      </c>
      <c r="L3343" s="444">
        <f t="shared" ca="1" si="149"/>
        <v>-263003091800.71896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-263003091800.71896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-1095846215.836329</v>
      </c>
      <c r="L3344" s="444">
        <f t="shared" ca="1" si="149"/>
        <v>-264098938016.5553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-264098938016.5553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-1100412241.735647</v>
      </c>
      <c r="L3345" s="444">
        <f t="shared" ca="1" si="149"/>
        <v>-265199350258.29095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-265199350258.29095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-1104997292.7428789</v>
      </c>
      <c r="L3346" s="444">
        <f t="shared" ca="1" si="149"/>
        <v>-266304347551.03384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-266304347551.03384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-1109601448.1293077</v>
      </c>
      <c r="L3347" s="444">
        <f t="shared" ca="1" si="149"/>
        <v>-267413948999.16315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-267413948999.16315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-1114224787.4965131</v>
      </c>
      <c r="L3348" s="444">
        <f t="shared" ca="1" si="149"/>
        <v>-268528173786.65967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-268528173786.65967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-1118867390.7777486</v>
      </c>
      <c r="L3349" s="444">
        <f t="shared" ca="1" si="149"/>
        <v>-269647041177.43741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-269647041177.43741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-1123529338.2393224</v>
      </c>
      <c r="L3350" s="444">
        <f t="shared" ca="1" si="149"/>
        <v>-270770570515.67673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-270770570515.67673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-1128210710.4819863</v>
      </c>
      <c r="L3351" s="444">
        <f t="shared" ca="1" si="149"/>
        <v>-271898781226.15872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-271898781226.15872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-1132911588.4423282</v>
      </c>
      <c r="L3352" s="444">
        <f t="shared" ca="1" si="149"/>
        <v>-273031692814.60104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-273031692814.60104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-1137632053.394171</v>
      </c>
      <c r="L3353" s="444">
        <f t="shared" ca="1" si="149"/>
        <v>-274169324867.99521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-274169324867.99521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-1142372186.94998</v>
      </c>
      <c r="L3354" s="444">
        <f t="shared" ca="1" si="149"/>
        <v>-275311697054.94519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-275311697054.94519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-1147132071.0622716</v>
      </c>
      <c r="L3355" s="444">
        <f t="shared" ca="1" si="149"/>
        <v>-276458829126.00745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-276458829126.00745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-1151911788.0250311</v>
      </c>
      <c r="L3356" s="444">
        <f t="shared" ca="1" si="149"/>
        <v>-277610740914.03247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-277610740914.03247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-1156711420.4751353</v>
      </c>
      <c r="L3357" s="444">
        <f t="shared" ca="1" si="149"/>
        <v>-278767452334.50763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-278767452334.50763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-1161531051.3937817</v>
      </c>
      <c r="L3358" s="444">
        <f t="shared" ca="1" si="149"/>
        <v>-279928983385.90143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-279928983385.90143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-1166370764.1079226</v>
      </c>
      <c r="L3359" s="444">
        <f t="shared" ca="1" si="149"/>
        <v>-281095354150.00934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-281095354150.00934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-1171230642.2917056</v>
      </c>
      <c r="L3360" s="444">
        <f t="shared" ca="1" si="149"/>
        <v>-282266584792.30103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-282266584792.30103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-1176110769.967921</v>
      </c>
      <c r="L3361" s="444">
        <f t="shared" ca="1" si="149"/>
        <v>-283442695562.26892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-283442695562.26892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-1181011231.5094538</v>
      </c>
      <c r="L3362" s="444">
        <f t="shared" ca="1" si="149"/>
        <v>-284623706793.77838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-284623706793.77838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-1185932111.6407433</v>
      </c>
      <c r="L3363" s="444">
        <f t="shared" ca="1" si="149"/>
        <v>-285809638905.41913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-285809638905.41913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-1190873495.4392464</v>
      </c>
      <c r="L3364" s="444">
        <f t="shared" ca="1" si="149"/>
        <v>-287000512400.8584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-287000512400.8584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-1195835468.33691</v>
      </c>
      <c r="L3365" s="444">
        <f t="shared" ca="1" si="149"/>
        <v>-288196347869.19531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-288196347869.19531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-1200818116.1216471</v>
      </c>
      <c r="L3366" s="444">
        <f t="shared" ca="1" si="149"/>
        <v>-289397165985.31696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-289397165985.31696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-1205821524.9388206</v>
      </c>
      <c r="L3367" s="444">
        <f t="shared" ca="1" si="149"/>
        <v>-290602987510.2558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-290602987510.2558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-1210845781.2927325</v>
      </c>
      <c r="L3368" s="444">
        <f t="shared" ca="1" si="149"/>
        <v>-291813833291.54852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-291813833291.54852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-1215890972.0481188</v>
      </c>
      <c r="L3369" s="444">
        <f t="shared" ca="1" si="149"/>
        <v>-293029724263.59662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-293029724263.59662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-1220957184.4316525</v>
      </c>
      <c r="L3370" s="444">
        <f t="shared" ca="1" si="149"/>
        <v>-294250681448.02826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-294250681448.02826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-1226044506.0334511</v>
      </c>
      <c r="L3371" s="444">
        <f t="shared" ca="1" si="149"/>
        <v>-295476725954.06171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-295476725954.06171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-1231153024.8085904</v>
      </c>
      <c r="L3372" s="444">
        <f t="shared" ca="1" si="149"/>
        <v>-296707878978.8703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-296707878978.8703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-1236282829.0786262</v>
      </c>
      <c r="L3373" s="444">
        <f t="shared" ca="1" si="149"/>
        <v>-297944161807.94891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-297944161807.94891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-1241434007.5331204</v>
      </c>
      <c r="L3374" s="444">
        <f t="shared" ca="1" si="149"/>
        <v>-299185595815.48206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-299185595815.48206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-1246606649.2311752</v>
      </c>
      <c r="L3375" s="444">
        <f t="shared" ca="1" si="149"/>
        <v>-300432202464.71326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-300432202464.71326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-1251800843.6029718</v>
      </c>
      <c r="L3376" s="444">
        <f t="shared" ca="1" si="149"/>
        <v>-301684003308.31622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-301684003308.31622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-1257016680.4513175</v>
      </c>
      <c r="L3377" s="444">
        <f t="shared" ca="1" si="149"/>
        <v>-302941019988.76752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-302941019988.76752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-1262254249.953198</v>
      </c>
      <c r="L3378" s="444">
        <f t="shared" ca="1" si="149"/>
        <v>-304203274238.7207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-304203274238.7207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-1267513642.6613362</v>
      </c>
      <c r="L3379" s="444">
        <f t="shared" ca="1" si="149"/>
        <v>-305470787881.38202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-305470787881.38202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-1272794949.5057583</v>
      </c>
      <c r="L3380" s="444">
        <f t="shared" ca="1" si="149"/>
        <v>-306743582830.88776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-306743582830.88776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-1278098261.7953656</v>
      </c>
      <c r="L3381" s="444">
        <f t="shared" ca="1" si="149"/>
        <v>-308021681092.68311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-308021681092.68311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-1283423671.2195129</v>
      </c>
      <c r="L3382" s="444">
        <f t="shared" ca="1" si="149"/>
        <v>-309305104763.90259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-309305104763.90259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-1288771269.8495941</v>
      </c>
      <c r="L3383" s="444">
        <f t="shared" ca="1" si="149"/>
        <v>-310593876033.7522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-310593876033.7522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-1294141150.1406341</v>
      </c>
      <c r="L3384" s="444">
        <f t="shared" ca="1" si="149"/>
        <v>-311888017183.89282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-311888017183.89282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-1299533404.9328868</v>
      </c>
      <c r="L3385" s="444">
        <f t="shared" ca="1" si="149"/>
        <v>-313187550588.82568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-313187550588.82568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-1304948127.4534404</v>
      </c>
      <c r="L3386" s="444">
        <f t="shared" ca="1" si="149"/>
        <v>-314492498716.27911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-314492498716.27911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-1310385411.3178296</v>
      </c>
      <c r="L3387" s="444">
        <f t="shared" ca="1" si="149"/>
        <v>-315802884127.59692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-315802884127.59692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-1315845350.5316539</v>
      </c>
      <c r="L3388" s="444">
        <f t="shared" ca="1" si="149"/>
        <v>-317118729478.1286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-317118729478.1286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-1321328039.4922025</v>
      </c>
      <c r="L3389" s="444">
        <f t="shared" ca="1" si="149"/>
        <v>-318440057517.62079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-318440057517.62079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-1326833572.9900866</v>
      </c>
      <c r="L3390" s="444">
        <f t="shared" ca="1" si="149"/>
        <v>-319766891090.6109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-319766891090.6109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-1332362046.2108788</v>
      </c>
      <c r="L3391" s="444">
        <f t="shared" ca="1" si="149"/>
        <v>-321099253136.82178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-321099253136.82178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-1337913554.7367573</v>
      </c>
      <c r="L3392" s="444">
        <f t="shared" ca="1" si="149"/>
        <v>-322437166691.55853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-322437166691.55853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-1343488194.5481606</v>
      </c>
      <c r="L3393" s="444">
        <f t="shared" ca="1" si="149"/>
        <v>-323780654886.10669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-323780654886.10669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-1349086062.0254445</v>
      </c>
      <c r="L3394" s="444">
        <f t="shared" ca="1" si="149"/>
        <v>-325129740948.13214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-325129740948.13214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-1354707253.9505506</v>
      </c>
      <c r="L3395" s="444">
        <f t="shared" ca="1" si="149"/>
        <v>-326484448202.0827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-326484448202.0827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-1360351867.508678</v>
      </c>
      <c r="L3396" s="444">
        <f t="shared" ca="1" si="149"/>
        <v>-327844800069.59137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-327844800069.59137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-1366020000.289964</v>
      </c>
      <c r="L3397" s="444">
        <f t="shared" ca="1" si="149"/>
        <v>-329210820069.88135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-329210820069.88135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-1371711750.2911723</v>
      </c>
      <c r="L3398" s="444">
        <f t="shared" ca="1" si="149"/>
        <v>-330582531820.17255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-330582531820.17255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-1377427215.9173856</v>
      </c>
      <c r="L3399" s="444">
        <f t="shared" ca="1" si="149"/>
        <v>-331959959036.0899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-331959959036.0899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-1383166495.9837079</v>
      </c>
      <c r="L3400" s="444">
        <f t="shared" ca="1" si="149"/>
        <v>-333343125532.07361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-333343125532.07361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-1388929689.7169733</v>
      </c>
      <c r="L3401" s="444">
        <f t="shared" ca="1" si="149"/>
        <v>-334732055221.79059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-334732055221.79059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-1394716896.7574608</v>
      </c>
      <c r="L3402" s="444">
        <f t="shared" ca="1" si="149"/>
        <v>-336126772118.54803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-336126772118.54803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-1400528217.1606169</v>
      </c>
      <c r="L3403" s="444">
        <f t="shared" ca="1" si="149"/>
        <v>-337527300335.70868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-337527300335.70868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-1406363751.3987861</v>
      </c>
      <c r="L3404" s="444">
        <f t="shared" ca="1" si="149"/>
        <v>-338933664087.10748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-338933664087.10748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-1412223600.3629479</v>
      </c>
      <c r="L3405" s="444">
        <f t="shared" ca="1" si="149"/>
        <v>-340345887687.47046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-340345887687.47046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-1418107865.3644602</v>
      </c>
      <c r="L3406" s="444">
        <f t="shared" ca="1" si="149"/>
        <v>-341763995552.8349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-341763995552.8349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-1424016648.136812</v>
      </c>
      <c r="L3407" s="444">
        <f t="shared" ca="1" si="149"/>
        <v>-343188012200.97174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-343188012200.97174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-1429950050.8373823</v>
      </c>
      <c r="L3408" s="444">
        <f t="shared" ca="1" si="149"/>
        <v>-344617962251.80914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-344617962251.80914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-1435908176.0492048</v>
      </c>
      <c r="L3409" s="444">
        <f t="shared" ca="1" si="149"/>
        <v>-346053870427.85834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-346053870427.85834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-1441891126.782743</v>
      </c>
      <c r="L3410" s="444">
        <f t="shared" ca="1" si="149"/>
        <v>-347495761554.64105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-347495761554.64105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-1447899006.4776711</v>
      </c>
      <c r="L3411" s="444">
        <f t="shared" ca="1" si="149"/>
        <v>-348943660561.11871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-348943660561.11871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-1453931919.0046613</v>
      </c>
      <c r="L3412" s="444">
        <f t="shared" ca="1" si="149"/>
        <v>-350397592480.12335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-350397592480.12335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-1459989968.6671805</v>
      </c>
      <c r="L3413" s="444">
        <f t="shared" ca="1" si="149"/>
        <v>-351857582448.79053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-351857582448.79053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-1466073260.2032938</v>
      </c>
      <c r="L3414" s="444">
        <f t="shared" ca="1" si="149"/>
        <v>-353323655708.99384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-353323655708.99384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-1472181898.7874744</v>
      </c>
      <c r="L3415" s="444">
        <f t="shared" ca="1" si="149"/>
        <v>-354795837607.78131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-354795837607.78131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-1478315990.0324221</v>
      </c>
      <c r="L3416" s="444">
        <f t="shared" ca="1" si="149"/>
        <v>-356274153597.81372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-356274153597.81372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-1484475639.9908905</v>
      </c>
      <c r="L3417" s="444">
        <f t="shared" ca="1" si="149"/>
        <v>-357758629237.80463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-357758629237.80463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-1490660955.1575193</v>
      </c>
      <c r="L3418" s="444">
        <f t="shared" ca="1" si="149"/>
        <v>-359249290192.96216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-359249290192.96216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-1496872042.4706757</v>
      </c>
      <c r="L3419" s="444">
        <f t="shared" ca="1" si="149"/>
        <v>-360746162235.43286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-360746162235.43286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-1503109009.3143036</v>
      </c>
      <c r="L3420" s="444">
        <f t="shared" ca="1" si="149"/>
        <v>-362249271244.74719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-362249271244.74719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-1509371963.5197799</v>
      </c>
      <c r="L3421" s="444">
        <f t="shared" ca="1" si="149"/>
        <v>-363758643208.26697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-363758643208.26697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-1515661013.367779</v>
      </c>
      <c r="L3422" s="444">
        <f t="shared" ca="1" si="149"/>
        <v>-365274304221.63477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-365274304221.63477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-1521976267.5901449</v>
      </c>
      <c r="L3423" s="444">
        <f t="shared" ca="1" si="149"/>
        <v>-366796280489.22491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-366796280489.22491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-1528317835.3717704</v>
      </c>
      <c r="L3424" s="444">
        <f t="shared" ca="1" si="149"/>
        <v>-368324598324.59668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-368324598324.59668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-1534685826.3524861</v>
      </c>
      <c r="L3425" s="444">
        <f t="shared" ca="1" si="149"/>
        <v>-369859284150.94916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-369859284150.94916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-1541080350.6289549</v>
      </c>
      <c r="L3426" s="444">
        <f t="shared" ca="1" si="149"/>
        <v>-371400364501.57813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-371400364501.57813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-1547501518.7565756</v>
      </c>
      <c r="L3427" s="444">
        <f t="shared" ca="1" si="149"/>
        <v>-372947866020.33472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-372947866020.33472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-1553949441.7513947</v>
      </c>
      <c r="L3428" s="444">
        <f t="shared" ca="1" si="149"/>
        <v>-374501815462.08612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-374501815462.08612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-1560424231.0920255</v>
      </c>
      <c r="L3429" s="444">
        <f t="shared" ca="1" si="149"/>
        <v>-376062239693.17816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-376062239693.17816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-1566925998.7215757</v>
      </c>
      <c r="L3430" s="444">
        <f t="shared" ca="1" si="149"/>
        <v>-377629165691.89972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-377629165691.89972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-1573454857.0495822</v>
      </c>
      <c r="L3431" s="444">
        <f t="shared" ca="1" si="149"/>
        <v>-379202620548.94928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-379202620548.94928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-1580010918.9539554</v>
      </c>
      <c r="L3432" s="444">
        <f t="shared" ca="1" si="149"/>
        <v>-380782631467.90326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-380782631467.90326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-1586594297.7829301</v>
      </c>
      <c r="L3433" s="444">
        <f t="shared" ca="1" si="149"/>
        <v>-382369225765.68622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-382369225765.68622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-1593205107.3570259</v>
      </c>
      <c r="L3434" s="444">
        <f t="shared" ca="1" si="149"/>
        <v>-383962430873.04327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-383962430873.04327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-1599843461.9710135</v>
      </c>
      <c r="L3435" s="444">
        <f t="shared" ca="1" si="149"/>
        <v>-385562274335.01428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-385562274335.01428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-1606509476.3958929</v>
      </c>
      <c r="L3436" s="444">
        <f t="shared" ca="1" si="149"/>
        <v>-387168783811.41016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-387168783811.41016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-1613203265.8808756</v>
      </c>
      <c r="L3437" s="444">
        <f t="shared" ca="1" si="149"/>
        <v>-388781987077.29102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-388781987077.29102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-1619924946.1553793</v>
      </c>
      <c r="L3438" s="444">
        <f t="shared" ca="1" si="149"/>
        <v>-390401912023.44641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-390401912023.44641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-1626674633.4310267</v>
      </c>
      <c r="L3439" s="444">
        <f t="shared" ca="1" si="149"/>
        <v>-392028586656.87744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-392028586656.87744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-1633452444.403656</v>
      </c>
      <c r="L3440" s="444">
        <f t="shared" ca="1" si="149"/>
        <v>-393662039101.28113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-393662039101.28113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-1640258496.255338</v>
      </c>
      <c r="L3441" s="444">
        <f t="shared" ca="1" si="149"/>
        <v>-395302297597.53644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-395302297597.53644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-1647092906.6564019</v>
      </c>
      <c r="L3442" s="444">
        <f t="shared" ca="1" si="149"/>
        <v>-396949390504.19281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-396949390504.19281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-1653955793.7674701</v>
      </c>
      <c r="L3443" s="444">
        <f t="shared" ca="1" si="149"/>
        <v>-398603346297.96027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-398603346297.96027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-1660847276.2415011</v>
      </c>
      <c r="L3444" s="444">
        <f t="shared" ca="1" si="149"/>
        <v>-400264193574.20178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-400264193574.20178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-1667767473.2258408</v>
      </c>
      <c r="L3445" s="444">
        <f t="shared" ca="1" si="149"/>
        <v>-401931961047.42761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-401931961047.42761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-1674716504.3642817</v>
      </c>
      <c r="L3446" s="444">
        <f t="shared" ca="1" si="149"/>
        <v>-403606677551.79187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-403606677551.79187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-1681694489.7991328</v>
      </c>
      <c r="L3447" s="444">
        <f t="shared" ca="1" si="149"/>
        <v>-405288372041.591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-405288372041.591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-1688701550.1732957</v>
      </c>
      <c r="L3448" s="444">
        <f t="shared" ca="1" si="149"/>
        <v>-406977073591.76428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-406977073591.76428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-1695737806.6323512</v>
      </c>
      <c r="L3449" s="444">
        <f t="shared" ca="1" si="149"/>
        <v>-408672811398.39661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-408672811398.39661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-1702803380.8266525</v>
      </c>
      <c r="L3450" s="444">
        <f t="shared" ca="1" si="149"/>
        <v>-410375614779.22327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-410375614779.22327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-1709898394.9134302</v>
      </c>
      <c r="L3451" s="444">
        <f t="shared" ca="1" si="149"/>
        <v>-412085513174.13672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-412085513174.13672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-1717022971.558903</v>
      </c>
      <c r="L3452" s="444">
        <f t="shared" ca="1" si="149"/>
        <v>-413802536145.69562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-413802536145.69562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-1724177233.9403985</v>
      </c>
      <c r="L3453" s="444">
        <f t="shared" ca="1" si="149"/>
        <v>-415526713379.63599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-415526713379.63599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-1731361305.7484832</v>
      </c>
      <c r="L3454" s="444">
        <f t="shared" ca="1" si="149"/>
        <v>-417258074685.38446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-417258074685.38446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-1738575311.1891019</v>
      </c>
      <c r="L3455" s="444">
        <f t="shared" ca="1" si="149"/>
        <v>-418996649996.57355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-418996649996.57355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-1745819374.985723</v>
      </c>
      <c r="L3456" s="444">
        <f t="shared" ca="1" si="149"/>
        <v>-420742469371.55927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-420742469371.55927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-1753093622.3814969</v>
      </c>
      <c r="L3457" s="444">
        <f t="shared" ca="1" si="149"/>
        <v>-422495562993.94073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-422495562993.94073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-1760398179.1414196</v>
      </c>
      <c r="L3458" s="444">
        <f t="shared" ca="1" si="149"/>
        <v>-424255961173.08215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-424255961173.08215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-1767733171.5545089</v>
      </c>
      <c r="L3459" s="444">
        <f t="shared" ca="1" si="149"/>
        <v>-426023694344.63666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-426023694344.63666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-1775098726.435986</v>
      </c>
      <c r="L3460" s="444">
        <f t="shared" ca="1" si="149"/>
        <v>-427798793071.07263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-427798793071.07263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-1782494971.1294692</v>
      </c>
      <c r="L3461" s="444">
        <f t="shared" ca="1" si="149"/>
        <v>-429581288042.20209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-429581288042.20209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-1789922033.5091755</v>
      </c>
      <c r="L3462" s="444">
        <f t="shared" ca="1" si="149"/>
        <v>-431371210075.71124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-431371210075.71124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-1797380041.9821301</v>
      </c>
      <c r="L3463" s="444">
        <f t="shared" ca="1" si="149"/>
        <v>-433168590117.69336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-433168590117.69336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-1804869125.4903889</v>
      </c>
      <c r="L3464" s="444">
        <f t="shared" ca="1" si="149"/>
        <v>-434973459243.18378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-434973459243.18378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-1812389413.5132654</v>
      </c>
      <c r="L3465" s="444">
        <f t="shared" ca="1" si="149"/>
        <v>-436785848656.69702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-436785848656.69702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-1819941036.0695705</v>
      </c>
      <c r="L3466" s="444">
        <f t="shared" ca="1" si="149"/>
        <v>-438605789692.7666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-438605789692.7666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-1827524123.7198608</v>
      </c>
      <c r="L3467" s="444">
        <f t="shared" ca="1" si="149"/>
        <v>-440433313816.48645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-440433313816.48645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-1835138807.5686934</v>
      </c>
      <c r="L3468" s="444">
        <f t="shared" ca="1" si="149"/>
        <v>-442268452624.05511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-442268452624.05511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-1842785219.2668962</v>
      </c>
      <c r="L3469" s="444">
        <f t="shared" ca="1" si="149"/>
        <v>-444111237843.32202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-444111237843.32202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-1850463491.0138416</v>
      </c>
      <c r="L3470" s="444">
        <f t="shared" ca="1" si="149"/>
        <v>-445961701334.33588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-445961701334.33588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-1858173755.5597327</v>
      </c>
      <c r="L3471" s="444">
        <f t="shared" ca="1" si="149"/>
        <v>-447819875089.89563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-447819875089.89563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-1865916146.2078984</v>
      </c>
      <c r="L3472" s="444">
        <f t="shared" ca="1" si="149"/>
        <v>-449685791236.10352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-449685791236.10352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-1873690796.8170979</v>
      </c>
      <c r="L3473" s="444">
        <f t="shared" ca="1" si="149"/>
        <v>-451559482032.92059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-451559482032.92059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-1881497841.8038361</v>
      </c>
      <c r="L3474" s="444">
        <f t="shared" ca="1" si="149"/>
        <v>-453440979874.72443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-453440979874.72443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-1889337416.1446848</v>
      </c>
      <c r="L3475" s="444">
        <f t="shared" ca="1" si="149"/>
        <v>-455330317290.86914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-455330317290.86914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-1897209655.3786213</v>
      </c>
      <c r="L3476" s="444">
        <f t="shared" ca="1" si="149"/>
        <v>-457227526946.24774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-457227526946.24774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-1905114695.6093655</v>
      </c>
      <c r="L3477" s="444">
        <f t="shared" ca="1" si="149"/>
        <v>-459132641641.85712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-459132641641.85712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-1913052673.5077379</v>
      </c>
      <c r="L3478" s="444">
        <f t="shared" ca="1" si="149"/>
        <v>-461045694315.36487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-461045694315.36487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-1921023726.3140204</v>
      </c>
      <c r="L3479" s="444">
        <f t="shared" ca="1" si="149"/>
        <v>-462966718041.67889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-462966718041.67889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-1929027991.8403289</v>
      </c>
      <c r="L3480" s="444">
        <f t="shared" ca="1" si="149"/>
        <v>-464895746033.51923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-464895746033.51923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-1937065608.4729965</v>
      </c>
      <c r="L3481" s="444">
        <f t="shared" ca="1" si="149"/>
        <v>-466832811641.99225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-466832811641.99225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-1945136715.1749678</v>
      </c>
      <c r="L3482" s="444">
        <f t="shared" ca="1" si="149"/>
        <v>-468777948357.16724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-468777948357.16724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-1953241451.4881966</v>
      </c>
      <c r="L3483" s="444">
        <f t="shared" ca="1" si="149"/>
        <v>-470731189808.65546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-470731189808.65546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-1961379957.5360644</v>
      </c>
      <c r="L3484" s="444">
        <f t="shared" ca="1" si="149"/>
        <v>-472692569766.19153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-472692569766.19153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-1969552374.0257981</v>
      </c>
      <c r="L3485" s="444">
        <f t="shared" ca="1" si="149"/>
        <v>-474662122140.21735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-474662122140.21735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-1977758842.2509055</v>
      </c>
      <c r="L3486" s="444">
        <f t="shared" ca="1" si="149"/>
        <v>-476639880982.46826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-476639880982.46826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-1985999504.0936177</v>
      </c>
      <c r="L3487" s="444">
        <f t="shared" ca="1" si="149"/>
        <v>-478625880486.56189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-478625880486.56189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-1994274502.0273411</v>
      </c>
      <c r="L3488" s="444">
        <f t="shared" ca="1" si="149"/>
        <v>-480620154988.58923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-480620154988.58923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-2002583979.1191218</v>
      </c>
      <c r="L3489" s="444">
        <f t="shared" ca="1" si="149"/>
        <v>-482622738967.70837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-482622738967.70837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-2010928079.0321186</v>
      </c>
      <c r="L3490" s="444">
        <f t="shared" ca="1" si="149"/>
        <v>-484633667046.74048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-484633667046.74048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-2019306946.0280852</v>
      </c>
      <c r="L3491" s="444">
        <f t="shared" ca="1" si="149"/>
        <v>-486652973992.76855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-486652973992.76855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-2027720724.9698687</v>
      </c>
      <c r="L3492" s="444">
        <f t="shared" ca="1" si="149"/>
        <v>-488680694717.7384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-488680694717.7384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-2036169561.3239098</v>
      </c>
      <c r="L3493" s="444">
        <f t="shared" ca="1" si="149"/>
        <v>-490716864279.06232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-490716864279.06232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-2044653601.1627595</v>
      </c>
      <c r="L3494" s="444">
        <f t="shared" ca="1" si="149"/>
        <v>-492761517880.2251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-492761517880.2251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-2053172991.1676042</v>
      </c>
      <c r="L3495" s="444">
        <f t="shared" ca="1" si="149"/>
        <v>-494814690871.3927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-494814690871.3927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-2061727878.6308029</v>
      </c>
      <c r="L3496" s="444">
        <f t="shared" ca="1" si="149"/>
        <v>-496876418750.0235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-496876418750.0235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-2070318411.4584312</v>
      </c>
      <c r="L3497" s="444">
        <f t="shared" ca="1" si="149"/>
        <v>-498946737161.48193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-498946737161.48193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-2078944738.1728413</v>
      </c>
      <c r="L3498" s="444">
        <f t="shared" ca="1" si="149"/>
        <v>-501025681899.65479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-501025681899.65479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-2087607007.9152281</v>
      </c>
      <c r="L3499" s="444">
        <f t="shared" ca="1" si="149"/>
        <v>-503113288907.57001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-503113288907.57001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-2096305370.4482083</v>
      </c>
      <c r="L3500" s="444">
        <f t="shared" ca="1" si="149"/>
        <v>-505209594278.01819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-505209594278.01819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-2105039976.1584089</v>
      </c>
      <c r="L3501" s="444">
        <f t="shared" ca="1" si="149"/>
        <v>-507314634254.17657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-507314634254.17657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-2113810976.0590687</v>
      </c>
      <c r="L3502" s="444">
        <f t="shared" ca="1" si="149"/>
        <v>-509428445230.23566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-509428445230.23566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-2122618521.7926483</v>
      </c>
      <c r="L3503" s="444">
        <f t="shared" ca="1" si="149"/>
        <v>-511551063752.02832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-511551063752.02832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-2131462765.6334512</v>
      </c>
      <c r="L3504" s="444">
        <f t="shared" ca="1" si="149"/>
        <v>-513682526517.66174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-513682526517.66174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-2140343860.4902573</v>
      </c>
      <c r="L3505" s="444">
        <f t="shared" ca="1" si="149"/>
        <v>-515822870378.15198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-515822870378.15198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-2149261959.9089665</v>
      </c>
      <c r="L3506" s="444">
        <f t="shared" ca="1" si="149"/>
        <v>-517972132338.06097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-517972132338.06097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-2158217218.075254</v>
      </c>
      <c r="L3507" s="444">
        <f t="shared" ca="1" si="149"/>
        <v>-520130349556.13623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-520130349556.13623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-2167209789.817234</v>
      </c>
      <c r="L3508" s="444">
        <f t="shared" ca="1" si="149"/>
        <v>-522297559345.95349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-522297559345.95349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-2176239830.608139</v>
      </c>
      <c r="L3509" s="444">
        <f t="shared" ca="1" si="149"/>
        <v>-524473799176.56165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-524473799176.56165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-2185307496.5690069</v>
      </c>
      <c r="L3510" s="444">
        <f t="shared" ca="1" si="149"/>
        <v>-526659106673.13068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-526659106673.13068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-2194412944.4713774</v>
      </c>
      <c r="L3511" s="444">
        <f t="shared" ca="1" si="149"/>
        <v>-528853519617.60205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-528853519617.60205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-2203556331.7400088</v>
      </c>
      <c r="L3512" s="444">
        <f t="shared" ca="1" si="149"/>
        <v>-531057075949.34204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-531057075949.34204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-2212737816.4555917</v>
      </c>
      <c r="L3513" s="444">
        <f t="shared" ca="1" si="149"/>
        <v>-533269813765.79761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-533269813765.79761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-2221957557.3574901</v>
      </c>
      <c r="L3514" s="444">
        <f t="shared" ca="1" si="149"/>
        <v>-535491771323.15509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-535491771323.15509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-2231215713.8464794</v>
      </c>
      <c r="L3515" s="444">
        <f t="shared" ca="1" si="149"/>
        <v>-537722987037.00159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-537722987037.00159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-2240512445.9875064</v>
      </c>
      <c r="L3516" s="444">
        <f t="shared" ca="1" si="149"/>
        <v>-539963499482.98907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-539963499482.98907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-2249847914.5124545</v>
      </c>
      <c r="L3517" s="444">
        <f t="shared" ca="1" si="149"/>
        <v>-542213347397.50153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-542213347397.50153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-2259222280.8229227</v>
      </c>
      <c r="L3518" s="444">
        <f t="shared" ca="1" si="149"/>
        <v>-544472569678.32446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-544472569678.32446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-2268635706.9930186</v>
      </c>
      <c r="L3519" s="444">
        <f t="shared" ca="1" si="149"/>
        <v>-546741205385.3175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-546741205385.3175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-2278088355.7721562</v>
      </c>
      <c r="L3520" s="444">
        <f t="shared" ca="1" si="149"/>
        <v>-549019293741.08966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-549019293741.08966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-2287580390.5878739</v>
      </c>
      <c r="L3521" s="444">
        <f t="shared" ca="1" si="149"/>
        <v>-551306874131.67749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-551306874131.67749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-2297111975.548656</v>
      </c>
      <c r="L3522" s="444">
        <f t="shared" ca="1" si="149"/>
        <v>-553603986107.2262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-553603986107.2262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-2306683275.4467759</v>
      </c>
      <c r="L3523" s="444">
        <f t="shared" ca="1" si="149"/>
        <v>-555910669382.67297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-555910669382.67297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-2316294455.7611375</v>
      </c>
      <c r="L3524" s="444">
        <f t="shared" ca="1" si="149"/>
        <v>-558226963838.43408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-558226963838.43408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-2325945682.6601419</v>
      </c>
      <c r="L3525" s="444">
        <f t="shared" ca="1" si="149"/>
        <v>-560552909521.09424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-560552909521.09424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-2335637123.0045595</v>
      </c>
      <c r="L3526" s="444">
        <f t="shared" ca="1" si="149"/>
        <v>-562888546644.09875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-562888546644.09875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-2345368944.3504114</v>
      </c>
      <c r="L3527" s="444">
        <f t="shared" ca="1" si="149"/>
        <v>-565233915588.44922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-565233915588.44922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-2355141314.9518719</v>
      </c>
      <c r="L3528" s="444">
        <f t="shared" ca="1" si="149"/>
        <v>-567589056903.40112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-567589056903.40112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-2364954403.7641711</v>
      </c>
      <c r="L3529" s="444">
        <f t="shared" ca="1" si="149"/>
        <v>-569954011307.16528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-569954011307.16528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-2374808380.4465218</v>
      </c>
      <c r="L3530" s="444">
        <f t="shared" ca="1" si="149"/>
        <v>-572328819687.61182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-572328819687.61182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-2384703415.3650494</v>
      </c>
      <c r="L3531" s="444">
        <f t="shared" ca="1" si="149"/>
        <v>-574713523102.97681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-574713523102.97681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-2394639679.5957365</v>
      </c>
      <c r="L3532" s="444">
        <f t="shared" ca="1" si="149"/>
        <v>-577108162782.57251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-577108162782.57251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-2404617344.9273853</v>
      </c>
      <c r="L3533" s="444">
        <f t="shared" ca="1" si="149"/>
        <v>-579512780127.49988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-579512780127.49988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-2414636583.864583</v>
      </c>
      <c r="L3534" s="444">
        <f t="shared" ca="1" si="149"/>
        <v>-581927416711.3645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-581927416711.3645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-2424697569.6306853</v>
      </c>
      <c r="L3535" s="444">
        <f t="shared" ca="1" si="149"/>
        <v>-584352114280.99524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-584352114280.99524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-2434800476.1708136</v>
      </c>
      <c r="L3536" s="444">
        <f t="shared" ca="1" si="149"/>
        <v>-586786914757.16602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-586786914757.16602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-2444945478.1548586</v>
      </c>
      <c r="L3537" s="444">
        <f t="shared" ca="1" si="149"/>
        <v>-589231860235.32092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-589231860235.32092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-2455132750.980504</v>
      </c>
      <c r="L3538" s="444">
        <f t="shared" ca="1" si="149"/>
        <v>-591686992986.30139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-591686992986.30139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-2465362470.7762556</v>
      </c>
      <c r="L3539" s="444">
        <f t="shared" ca="1" si="149"/>
        <v>-594152355457.07764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-594152355457.07764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-2475634814.40449</v>
      </c>
      <c r="L3540" s="444">
        <f t="shared" ca="1" si="149"/>
        <v>-596627990271.48218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-596627990271.48218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-2485949959.464509</v>
      </c>
      <c r="L3541" s="444">
        <f t="shared" ca="1" si="149"/>
        <v>-599113940230.94666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-599113940230.94666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-2496308084.2956109</v>
      </c>
      <c r="L3542" s="444">
        <f t="shared" ca="1" si="149"/>
        <v>-601610248315.24231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-601610248315.24231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-2506709367.9801764</v>
      </c>
      <c r="L3543" s="444">
        <f t="shared" ca="1" si="149"/>
        <v>-604116957683.22253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-604116957683.22253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-2517153990.3467607</v>
      </c>
      <c r="L3544" s="444">
        <f t="shared" ca="1" si="149"/>
        <v>-606634111673.56934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-606634111673.56934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-2527642131.9732056</v>
      </c>
      <c r="L3545" s="444">
        <f t="shared" ca="1" si="149"/>
        <v>-609161753805.54248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-609161753805.54248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-2538173974.1897602</v>
      </c>
      <c r="L3546" s="444">
        <f t="shared" ca="1" si="149"/>
        <v>-611699927779.7323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-611699927779.7323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-2548749699.0822177</v>
      </c>
      <c r="L3547" s="444">
        <f t="shared" ca="1" si="149"/>
        <v>-614248677478.81458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-614248677478.81458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-2559369489.4950609</v>
      </c>
      <c r="L3548" s="444">
        <f t="shared" ca="1" si="149"/>
        <v>-616808046968.30969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-616808046968.30969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-2570033529.0346236</v>
      </c>
      <c r="L3549" s="444">
        <f t="shared" ca="1" si="149"/>
        <v>-619378080497.34436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-619378080497.34436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-2580742002.072268</v>
      </c>
      <c r="L3550" s="444">
        <f t="shared" ca="1" si="149"/>
        <v>-621958822499.41663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-621958822499.41663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-2591495093.7475691</v>
      </c>
      <c r="L3551" s="444">
        <f t="shared" ca="1" si="149"/>
        <v>-624550317593.16418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-624550317593.16418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-2602292989.9715176</v>
      </c>
      <c r="L3552" s="444">
        <f t="shared" ca="1" si="149"/>
        <v>-627152610583.13574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-627152610583.13574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-2613135877.4297323</v>
      </c>
      <c r="L3553" s="444">
        <f t="shared" ca="1" si="149"/>
        <v>-629765746460.56543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-629765746460.56543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-2624023943.5856891</v>
      </c>
      <c r="L3554" s="444">
        <f t="shared" ca="1" si="149"/>
        <v>-632389770404.15112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-632389770404.15112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-2634957376.6839628</v>
      </c>
      <c r="L3555" s="444">
        <f t="shared" ca="1" si="149"/>
        <v>-635024727780.83508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-635024727780.83508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-2645936365.7534795</v>
      </c>
      <c r="L3556" s="444">
        <f t="shared" ca="1" si="149"/>
        <v>-637670664146.58862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-637670664146.58862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-2656961100.610786</v>
      </c>
      <c r="L3557" s="444">
        <f t="shared" ca="1" si="149"/>
        <v>-640327625247.19946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-640327625247.19946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-2668031771.8633308</v>
      </c>
      <c r="L3558" s="444">
        <f t="shared" ca="1" si="149"/>
        <v>-642995657019.06274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-642995657019.06274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-2679148570.9127612</v>
      </c>
      <c r="L3559" s="444">
        <f t="shared" ca="1" si="149"/>
        <v>-645674805589.97546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-645674805589.97546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-2690311689.958231</v>
      </c>
      <c r="L3560" s="444">
        <f t="shared" ca="1" si="149"/>
        <v>-648365117279.93372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-648365117279.93372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-2701521321.9997239</v>
      </c>
      <c r="L3561" s="444">
        <f t="shared" ca="1" si="149"/>
        <v>-651066638601.93347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-651066638601.93347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-2712777660.8413897</v>
      </c>
      <c r="L3562" s="444">
        <f t="shared" ca="1" si="149"/>
        <v>-653779416262.7749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-653779416262.7749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-2724080901.0948954</v>
      </c>
      <c r="L3563" s="444">
        <f t="shared" ca="1" si="149"/>
        <v>-656503497163.86975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-656503497163.86975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-2735431238.1827908</v>
      </c>
      <c r="L3564" s="444">
        <f t="shared" ca="1" si="149"/>
        <v>-659238928402.05249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-659238928402.05249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-2746828868.3418856</v>
      </c>
      <c r="L3565" s="444">
        <f t="shared" ca="1" si="149"/>
        <v>-661985757270.39441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-661985757270.39441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-2758273988.6266432</v>
      </c>
      <c r="L3566" s="444">
        <f t="shared" ca="1" si="149"/>
        <v>-664744031259.021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-664744031259.021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-2769766796.9125876</v>
      </c>
      <c r="L3567" s="444">
        <f t="shared" ca="1" si="149"/>
        <v>-667513798055.93359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-667513798055.93359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-2781307491.8997231</v>
      </c>
      <c r="L3568" s="444">
        <f t="shared" ca="1" si="149"/>
        <v>-670295105547.83337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-670295105547.83337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-2792896273.1159725</v>
      </c>
      <c r="L3569" s="444">
        <f t="shared" ca="1" si="149"/>
        <v>-673088001820.94934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-673088001820.94934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-2804533340.9206223</v>
      </c>
      <c r="L3570" s="444">
        <f t="shared" ca="1" si="149"/>
        <v>-675892535161.87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-675892535161.87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-2816218896.5077915</v>
      </c>
      <c r="L3571" s="444">
        <f t="shared" ca="1" si="149"/>
        <v>-678708754058.37781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-678708754058.37781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-2827953141.9099073</v>
      </c>
      <c r="L3572" s="444">
        <f t="shared" ca="1" si="149"/>
        <v>-681536707200.28772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-681536707200.28772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-2839736280.0011988</v>
      </c>
      <c r="L3573" s="444">
        <f t="shared" ca="1" si="149"/>
        <v>-684376443480.28894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-684376443480.28894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-2851568514.501204</v>
      </c>
      <c r="L3574" s="444">
        <f t="shared" ca="1" si="149"/>
        <v>-687228011994.79016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-687228011994.79016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-2863450049.9782925</v>
      </c>
      <c r="L3575" s="444">
        <f t="shared" ca="1" si="149"/>
        <v>-690091462044.76843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-690091462044.76843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-2875381091.8532019</v>
      </c>
      <c r="L3576" s="444">
        <f t="shared" ca="1" si="149"/>
        <v>-692966843136.62158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-692966843136.62158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-2887361846.4025898</v>
      </c>
      <c r="L3577" s="444">
        <f t="shared" ca="1" si="149"/>
        <v>-695854204983.02417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-695854204983.02417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-2899392520.7626009</v>
      </c>
      <c r="L3578" s="444">
        <f t="shared" ref="L3578:L3832" ca="1" si="154">I3578-J3578+K3578</f>
        <v>-698753597503.78674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-698753597503.78674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-2911473322.9324446</v>
      </c>
      <c r="L3579" s="444">
        <f t="shared" ca="1" si="154"/>
        <v>-701665070826.71924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-701665070826.71924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-2923604461.777997</v>
      </c>
      <c r="L3580" s="444">
        <f t="shared" ca="1" si="154"/>
        <v>-704588675288.49719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-704588675288.49719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-2935786147.0354052</v>
      </c>
      <c r="L3581" s="444">
        <f t="shared" ca="1" si="154"/>
        <v>-707524461435.53259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-707524461435.53259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-2948018589.3147192</v>
      </c>
      <c r="L3582" s="444">
        <f t="shared" ca="1" si="154"/>
        <v>-710472480024.84729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-710472480024.84729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-2960302000.1035304</v>
      </c>
      <c r="L3583" s="444">
        <f t="shared" ca="1" si="154"/>
        <v>-713432782024.95081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-713432782024.95081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-2972636591.7706285</v>
      </c>
      <c r="L3584" s="444">
        <f t="shared" ca="1" si="154"/>
        <v>-716405418616.72144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-716405418616.72144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-2985022577.5696726</v>
      </c>
      <c r="L3585" s="444">
        <f t="shared" ca="1" si="154"/>
        <v>-719390441194.29114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-719390441194.29114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-2997460171.6428795</v>
      </c>
      <c r="L3586" s="444">
        <f t="shared" ca="1" si="154"/>
        <v>-722387901365.93396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-722387901365.93396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-3009949589.024725</v>
      </c>
      <c r="L3587" s="444">
        <f t="shared" ca="1" si="154"/>
        <v>-725397850954.95874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-725397850954.95874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-3022491045.6456614</v>
      </c>
      <c r="L3588" s="444">
        <f t="shared" ca="1" si="154"/>
        <v>-728420342000.60437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-728420342000.60437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-3035084758.3358517</v>
      </c>
      <c r="L3589" s="444">
        <f t="shared" ca="1" si="154"/>
        <v>-731455426758.94019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-731455426758.94019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-3047730944.8289175</v>
      </c>
      <c r="L3590" s="444">
        <f t="shared" ca="1" si="154"/>
        <v>-734503157703.76904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-734503157703.76904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-3060429823.7657042</v>
      </c>
      <c r="L3591" s="444">
        <f t="shared" ca="1" si="154"/>
        <v>-737563587527.53479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-737563587527.53479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-3073181614.6980615</v>
      </c>
      <c r="L3592" s="444">
        <f t="shared" ca="1" si="154"/>
        <v>-740636769142.23291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-740636769142.23291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-3085986538.0926371</v>
      </c>
      <c r="L3593" s="444">
        <f t="shared" ca="1" si="154"/>
        <v>-743722755680.32556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-743722755680.32556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-3098844815.3346896</v>
      </c>
      <c r="L3594" s="444">
        <f t="shared" ca="1" si="154"/>
        <v>-746821600495.66028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-746821600495.66028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-3111756668.7319179</v>
      </c>
      <c r="L3595" s="444">
        <f t="shared" ca="1" si="154"/>
        <v>-749933357164.39221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-749933357164.39221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-3124722321.518301</v>
      </c>
      <c r="L3596" s="444">
        <f t="shared" ca="1" si="154"/>
        <v>-753058079485.91052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-753058079485.91052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-3137741997.8579607</v>
      </c>
      <c r="L3597" s="444">
        <f t="shared" ca="1" si="154"/>
        <v>-756195821483.76843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-756195821483.76843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-3150815922.8490353</v>
      </c>
      <c r="L3598" s="444">
        <f t="shared" ca="1" si="154"/>
        <v>-759346637406.61743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-759346637406.61743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-3163944322.5275726</v>
      </c>
      <c r="L3599" s="444">
        <f t="shared" ca="1" si="154"/>
        <v>-762510581729.14502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-762510581729.14502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-3177127423.8714375</v>
      </c>
      <c r="L3600" s="444">
        <f t="shared" ca="1" si="154"/>
        <v>-765687709153.01648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-765687709153.01648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-3190365454.8042355</v>
      </c>
      <c r="L3601" s="444">
        <f t="shared" ca="1" si="154"/>
        <v>-768878074607.82068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-768878074607.82068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-3203658644.1992526</v>
      </c>
      <c r="L3602" s="444">
        <f t="shared" ca="1" si="154"/>
        <v>-772081733252.0199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-772081733252.0199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-3217007221.8834162</v>
      </c>
      <c r="L3603" s="444">
        <f t="shared" ca="1" si="154"/>
        <v>-775298740473.90332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-775298740473.90332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-3230411418.641264</v>
      </c>
      <c r="L3604" s="444">
        <f t="shared" ca="1" si="154"/>
        <v>-778529151892.54456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-778529151892.54456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-3243871466.2189355</v>
      </c>
      <c r="L3605" s="444">
        <f t="shared" ca="1" si="154"/>
        <v>-781773023358.76355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-781773023358.76355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-3257387597.3281813</v>
      </c>
      <c r="L3606" s="444">
        <f t="shared" ca="1" si="154"/>
        <v>-785030410956.09167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-785030410956.09167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-3270960045.650382</v>
      </c>
      <c r="L3607" s="444">
        <f t="shared" ca="1" si="154"/>
        <v>-788301371001.74207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-788301371001.74207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-3284589045.8405919</v>
      </c>
      <c r="L3608" s="444">
        <f t="shared" ca="1" si="154"/>
        <v>-791585960047.58264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-791585960047.58264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-3298274833.5315943</v>
      </c>
      <c r="L3609" s="444">
        <f t="shared" ca="1" si="154"/>
        <v>-794884234881.11426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-794884234881.11426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-3312017645.337976</v>
      </c>
      <c r="L3610" s="444">
        <f t="shared" ca="1" si="154"/>
        <v>-798196252526.45227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-798196252526.45227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-3325817718.8602176</v>
      </c>
      <c r="L3611" s="444">
        <f t="shared" ca="1" si="154"/>
        <v>-801522070245.3125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-801522070245.3125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-3339675292.6888022</v>
      </c>
      <c r="L3612" s="444">
        <f t="shared" ca="1" si="154"/>
        <v>-804861745538.00134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-804861745538.00134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-3353590606.408339</v>
      </c>
      <c r="L3613" s="444">
        <f t="shared" ca="1" si="154"/>
        <v>-808215336144.40967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-808215336144.40967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-3367563900.601707</v>
      </c>
      <c r="L3614" s="444">
        <f t="shared" ca="1" si="154"/>
        <v>-811582900045.01135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-811582900045.01135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-3381595416.8542137</v>
      </c>
      <c r="L3615" s="444">
        <f t="shared" ca="1" si="154"/>
        <v>-814964495461.8656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-814964495461.8656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-3395685397.7577734</v>
      </c>
      <c r="L3616" s="444">
        <f t="shared" ca="1" si="154"/>
        <v>-818360180859.62341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-818360180859.62341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-3409834086.9150977</v>
      </c>
      <c r="L3617" s="444">
        <f t="shared" ca="1" si="154"/>
        <v>-821770014946.53845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-821770014946.53845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-3424041728.9439101</v>
      </c>
      <c r="L3618" s="444">
        <f t="shared" ca="1" si="154"/>
        <v>-825194056675.48242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-825194056675.48242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-3438308569.4811769</v>
      </c>
      <c r="L3619" s="444">
        <f t="shared" ca="1" si="154"/>
        <v>-828632365244.96362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-828632365244.96362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-3452634855.1873484</v>
      </c>
      <c r="L3620" s="444">
        <f t="shared" ca="1" si="154"/>
        <v>-832085000100.151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-832085000100.151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-3467020833.7506289</v>
      </c>
      <c r="L3621" s="444">
        <f t="shared" ca="1" si="154"/>
        <v>-835552020933.90161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-835552020933.90161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-3481466753.8912568</v>
      </c>
      <c r="L3622" s="444">
        <f t="shared" ca="1" si="154"/>
        <v>-839033487687.79285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-839033487687.79285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-3495972865.3658032</v>
      </c>
      <c r="L3623" s="444">
        <f t="shared" ca="1" si="154"/>
        <v>-842529460553.15869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-842529460553.15869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-3510539418.9714947</v>
      </c>
      <c r="L3624" s="444">
        <f t="shared" ca="1" si="154"/>
        <v>-846039999972.13013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-846039999972.13013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-3525166666.5505424</v>
      </c>
      <c r="L3625" s="444">
        <f t="shared" ca="1" si="154"/>
        <v>-849565166638.68066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-849565166638.68066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-3539854860.9945025</v>
      </c>
      <c r="L3626" s="444">
        <f t="shared" ca="1" si="154"/>
        <v>-853105021499.67517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-853105021499.67517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-3554604256.2486463</v>
      </c>
      <c r="L3627" s="444">
        <f t="shared" ca="1" si="154"/>
        <v>-856659625755.92383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-856659625755.92383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-3569415107.316349</v>
      </c>
      <c r="L3628" s="444">
        <f t="shared" ca="1" si="154"/>
        <v>-860229040863.24023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-860229040863.24023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-3584287670.2635007</v>
      </c>
      <c r="L3629" s="444">
        <f t="shared" ca="1" si="154"/>
        <v>-863813328533.50378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-863813328533.50378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-3599222202.2229328</v>
      </c>
      <c r="L3630" s="444">
        <f t="shared" ca="1" si="154"/>
        <v>-867412550735.72668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-867412550735.72668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-3614218961.3988614</v>
      </c>
      <c r="L3631" s="444">
        <f t="shared" ca="1" si="154"/>
        <v>-871026769697.12549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-871026769697.12549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-3629278207.0713568</v>
      </c>
      <c r="L3632" s="444">
        <f t="shared" ca="1" si="154"/>
        <v>-874656047904.1969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-874656047904.1969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-3644400199.6008205</v>
      </c>
      <c r="L3633" s="444">
        <f t="shared" ca="1" si="154"/>
        <v>-878300448103.79773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-878300448103.79773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-3659585200.4324908</v>
      </c>
      <c r="L3634" s="444">
        <f t="shared" ca="1" si="154"/>
        <v>-881960033304.23022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-881960033304.23022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-3674833472.1009593</v>
      </c>
      <c r="L3635" s="444">
        <f t="shared" ca="1" si="154"/>
        <v>-885634866776.33118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-885634866776.33118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-3690145278.2347131</v>
      </c>
      <c r="L3636" s="444">
        <f t="shared" ca="1" si="154"/>
        <v>-889325012054.56592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-889325012054.56592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-3705520883.5606914</v>
      </c>
      <c r="L3637" s="444">
        <f t="shared" ca="1" si="154"/>
        <v>-893030532938.12659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-893030532938.12659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-3720960553.9088607</v>
      </c>
      <c r="L3638" s="444">
        <f t="shared" ca="1" si="154"/>
        <v>-896751493492.0354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-896751493492.0354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-3736464556.2168136</v>
      </c>
      <c r="L3639" s="444">
        <f t="shared" ca="1" si="154"/>
        <v>-900487958048.2522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-900487958048.2522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-3752033158.5343843</v>
      </c>
      <c r="L3640" s="444">
        <f t="shared" ca="1" si="154"/>
        <v>-904239991206.78662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-904239991206.78662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-3767666630.0282769</v>
      </c>
      <c r="L3641" s="444">
        <f t="shared" ca="1" si="154"/>
        <v>-908007657836.81494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-908007657836.81494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-3783365240.9867287</v>
      </c>
      <c r="L3642" s="444">
        <f t="shared" ca="1" si="154"/>
        <v>-911791023077.80164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-911791023077.80164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-3799129262.8241735</v>
      </c>
      <c r="L3643" s="444">
        <f t="shared" ca="1" si="154"/>
        <v>-915590152340.62585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-915590152340.62585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-3814958968.0859408</v>
      </c>
      <c r="L3644" s="444">
        <f t="shared" ca="1" si="154"/>
        <v>-919405111308.71179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-919405111308.71179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-3830854630.4529653</v>
      </c>
      <c r="L3645" s="444">
        <f t="shared" ca="1" si="154"/>
        <v>-923235965939.16479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-923235965939.16479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-3846816524.74652</v>
      </c>
      <c r="L3646" s="444">
        <f t="shared" ca="1" si="154"/>
        <v>-927082782463.91125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-927082782463.91125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-3862844926.9329634</v>
      </c>
      <c r="L3647" s="444">
        <f t="shared" ca="1" si="154"/>
        <v>-930945627390.84424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-930945627390.84424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-3878940114.1285181</v>
      </c>
      <c r="L3648" s="444">
        <f t="shared" ca="1" si="154"/>
        <v>-934824567504.97278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-934824567504.97278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-3895102364.604053</v>
      </c>
      <c r="L3649" s="444">
        <f t="shared" ca="1" si="154"/>
        <v>-938719669869.57678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-938719669869.57678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-3911331957.7899036</v>
      </c>
      <c r="L3650" s="444">
        <f t="shared" ca="1" si="154"/>
        <v>-942631001827.3667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-942631001827.3667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-3927629174.280695</v>
      </c>
      <c r="L3651" s="444">
        <f t="shared" ca="1" si="154"/>
        <v>-946558631001.64734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-946558631001.64734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-3943994295.8401976</v>
      </c>
      <c r="L3652" s="444">
        <f t="shared" ca="1" si="154"/>
        <v>-950502625297.48755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-950502625297.48755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-3960427605.406198</v>
      </c>
      <c r="L3653" s="444">
        <f t="shared" ca="1" si="154"/>
        <v>-954463052902.8938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-954463052902.8938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-3976929387.0953908</v>
      </c>
      <c r="L3654" s="444">
        <f t="shared" ca="1" si="154"/>
        <v>-958439982289.98914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-958439982289.98914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-3993499926.2082882</v>
      </c>
      <c r="L3655" s="444">
        <f t="shared" ca="1" si="154"/>
        <v>-962433482216.19739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-962433482216.19739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-4010139509.2341552</v>
      </c>
      <c r="L3656" s="444">
        <f t="shared" ca="1" si="154"/>
        <v>-966443621725.43152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-966443621725.43152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-4026848423.8559642</v>
      </c>
      <c r="L3657" s="444">
        <f t="shared" ca="1" si="154"/>
        <v>-970470470149.28748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-970470470149.28748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-4043626958.9553642</v>
      </c>
      <c r="L3658" s="444">
        <f t="shared" ca="1" si="154"/>
        <v>-974514097108.2428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-974514097108.2428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-4060475404.6176786</v>
      </c>
      <c r="L3659" s="444">
        <f t="shared" ca="1" si="154"/>
        <v>-978574572512.86047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-978574572512.86047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-4077394052.1369185</v>
      </c>
      <c r="L3660" s="444">
        <f t="shared" ca="1" si="154"/>
        <v>-982651966564.99744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-982651966564.99744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-4094383194.020822</v>
      </c>
      <c r="L3661" s="444">
        <f t="shared" ca="1" si="154"/>
        <v>-986746349759.01831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-986746349759.01831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-4111443123.9959097</v>
      </c>
      <c r="L3662" s="444">
        <f t="shared" ca="1" si="154"/>
        <v>-990857792883.01416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-990857792883.01416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-4128574137.0125594</v>
      </c>
      <c r="L3663" s="444">
        <f t="shared" ca="1" si="154"/>
        <v>-994986367020.02673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-994986367020.02673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-4145776529.2501111</v>
      </c>
      <c r="L3664" s="444">
        <f t="shared" ca="1" si="154"/>
        <v>-999132143549.27686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-999132143549.27686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-4163050598.1219869</v>
      </c>
      <c r="L3665" s="444">
        <f t="shared" ca="1" si="154"/>
        <v>-1003295194147.3988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-1003295194147.3988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-4180396642.280828</v>
      </c>
      <c r="L3666" s="444">
        <f t="shared" ca="1" si="154"/>
        <v>-1007475590789.6797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-1007475590789.6797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-4197814961.6236653</v>
      </c>
      <c r="L3667" s="444">
        <f t="shared" ca="1" si="154"/>
        <v>-1011673405751.3033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-1011673405751.3033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-4215305857.2970972</v>
      </c>
      <c r="L3668" s="444">
        <f t="shared" ca="1" si="154"/>
        <v>-1015888711608.6005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-1015888711608.6005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-4232869631.7025013</v>
      </c>
      <c r="L3669" s="444">
        <f t="shared" ca="1" si="154"/>
        <v>-1020121581240.303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-1020121581240.303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-4250506588.5012622</v>
      </c>
      <c r="L3670" s="444">
        <f t="shared" ca="1" si="154"/>
        <v>-1024372087828.8042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-1024372087828.8042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-4268217032.6200175</v>
      </c>
      <c r="L3671" s="444">
        <f t="shared" ca="1" si="154"/>
        <v>-1028640304861.4242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-1028640304861.4242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-4286001270.2559342</v>
      </c>
      <c r="L3672" s="444">
        <f t="shared" ca="1" si="154"/>
        <v>-1032926306131.6802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-1032926306131.6802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-4303859608.8820009</v>
      </c>
      <c r="L3673" s="444">
        <f t="shared" ca="1" si="154"/>
        <v>-1037230165740.5621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-1037230165740.5621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-4321792357.2523422</v>
      </c>
      <c r="L3674" s="444">
        <f t="shared" ca="1" si="154"/>
        <v>-1041551958097.8145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-1041551958097.8145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-4339799825.4075603</v>
      </c>
      <c r="L3675" s="444">
        <f t="shared" ca="1" si="154"/>
        <v>-1045891757923.222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-1045891757923.222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-4357882324.6800919</v>
      </c>
      <c r="L3676" s="444">
        <f t="shared" ca="1" si="154"/>
        <v>-1050249640247.9021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-1050249640247.9021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-4376040167.6995926</v>
      </c>
      <c r="L3677" s="444">
        <f t="shared" ca="1" si="154"/>
        <v>-1054625680415.6017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-1054625680415.6017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-4394273668.3983402</v>
      </c>
      <c r="L3678" s="444">
        <f t="shared" ca="1" si="154"/>
        <v>-1059019954084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-1059019954084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-4412583142.0166664</v>
      </c>
      <c r="L3679" s="444">
        <f t="shared" ca="1" si="154"/>
        <v>-1063432537226.0167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-1063432537226.0167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-4430968905.1084032</v>
      </c>
      <c r="L3680" s="444">
        <f t="shared" ca="1" si="154"/>
        <v>-1067863506131.1251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-1067863506131.1251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-4449431275.5463543</v>
      </c>
      <c r="L3681" s="444">
        <f t="shared" ca="1" si="154"/>
        <v>-1072312937406.6715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-1072312937406.6715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-4467970572.5277987</v>
      </c>
      <c r="L3682" s="444">
        <f t="shared" ca="1" si="154"/>
        <v>-1076780907979.1993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-1076780907979.1993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-4486587116.5799971</v>
      </c>
      <c r="L3683" s="444">
        <f t="shared" ca="1" si="154"/>
        <v>-1081267495095.7793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-1081267495095.7793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-4505281229.5657473</v>
      </c>
      <c r="L3684" s="444">
        <f t="shared" ca="1" si="154"/>
        <v>-1085772776325.3451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-1085772776325.3451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-4524053234.6889372</v>
      </c>
      <c r="L3685" s="444">
        <f t="shared" ca="1" si="154"/>
        <v>-1090296829560.0341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-1090296829560.0341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-4542903456.5001421</v>
      </c>
      <c r="L3686" s="444">
        <f t="shared" ca="1" si="154"/>
        <v>-1094839733016.5342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-1094839733016.5342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-4561832220.9022255</v>
      </c>
      <c r="L3687" s="444">
        <f t="shared" ca="1" si="154"/>
        <v>-1099401565237.4364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-1099401565237.4364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-4580839855.1559849</v>
      </c>
      <c r="L3688" s="444">
        <f t="shared" ca="1" si="154"/>
        <v>-1103982405092.5923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-1103982405092.5923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-4599926687.8858013</v>
      </c>
      <c r="L3689" s="444">
        <f t="shared" ca="1" si="154"/>
        <v>-1108582331780.478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-1108582331780.478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-4619093049.0853252</v>
      </c>
      <c r="L3690" s="444">
        <f t="shared" ca="1" si="154"/>
        <v>-1113201424829.5632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-1113201424829.5632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-4638339270.1231804</v>
      </c>
      <c r="L3691" s="444">
        <f t="shared" ca="1" si="154"/>
        <v>-1117839764099.6865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-1117839764099.6865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-4657665683.7486935</v>
      </c>
      <c r="L3692" s="444">
        <f t="shared" ca="1" si="154"/>
        <v>-1122497429783.4353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-1122497429783.4353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-4677072624.0976467</v>
      </c>
      <c r="L3693" s="444">
        <f t="shared" ca="1" si="154"/>
        <v>-1127174502407.533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-1127174502407.533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-4696560426.6980543</v>
      </c>
      <c r="L3694" s="444">
        <f t="shared" ca="1" si="154"/>
        <v>-1131871062834.231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-1131871062834.231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-4716129428.4759626</v>
      </c>
      <c r="L3695" s="444">
        <f t="shared" ca="1" si="154"/>
        <v>-1136587192262.707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-1136587192262.707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-4735779967.7612791</v>
      </c>
      <c r="L3696" s="444">
        <f t="shared" ca="1" si="154"/>
        <v>-1141322972230.4683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-1141322972230.4683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-4755512384.2936172</v>
      </c>
      <c r="L3697" s="444">
        <f t="shared" ca="1" si="154"/>
        <v>-1146078484614.762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-1146078484614.762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-4775327019.2281752</v>
      </c>
      <c r="L3698" s="444">
        <f t="shared" ca="1" si="154"/>
        <v>-1150853811633.9902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-1150853811633.9902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-4795224215.1416264</v>
      </c>
      <c r="L3699" s="444">
        <f t="shared" ca="1" si="154"/>
        <v>-1155649035849.1318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-1155649035849.1318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-4815204316.0380497</v>
      </c>
      <c r="L3700" s="444">
        <f t="shared" ca="1" si="154"/>
        <v>-1160464240165.1699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-1160464240165.1699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-4835267667.3548746</v>
      </c>
      <c r="L3701" s="444">
        <f t="shared" ca="1" si="154"/>
        <v>-1165299507832.5249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-1165299507832.5249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-4855414615.968854</v>
      </c>
      <c r="L3702" s="444">
        <f t="shared" ca="1" si="154"/>
        <v>-1170154922448.4937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-1170154922448.4937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-4875645510.2020569</v>
      </c>
      <c r="L3703" s="444">
        <f t="shared" ca="1" si="154"/>
        <v>-1175030567958.6958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-1175030567958.6958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-4895960699.827899</v>
      </c>
      <c r="L3704" s="444">
        <f t="shared" ca="1" si="154"/>
        <v>-1179926528658.5237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-1179926528658.5237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-4916360536.0771818</v>
      </c>
      <c r="L3705" s="444">
        <f t="shared" ca="1" si="154"/>
        <v>-1184842889194.6008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-1184842889194.6008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-4936845371.6441698</v>
      </c>
      <c r="L3706" s="444">
        <f t="shared" ca="1" si="154"/>
        <v>-1189779734566.2451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-1189779734566.2451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-4957415560.692688</v>
      </c>
      <c r="L3707" s="444">
        <f t="shared" ca="1" si="154"/>
        <v>-1194737150126.9377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-1194737150126.9377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-4978071458.8622408</v>
      </c>
      <c r="L3708" s="444">
        <f t="shared" ca="1" si="154"/>
        <v>-1199715221585.8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-1199715221585.8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-4998813423.2741671</v>
      </c>
      <c r="L3709" s="444">
        <f t="shared" ca="1" si="154"/>
        <v>-1204714035009.0742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-1204714035009.0742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-5019641812.5378094</v>
      </c>
      <c r="L3710" s="444">
        <f t="shared" ca="1" si="154"/>
        <v>-1209733676821.6121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-1209733676821.6121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-5040556986.7567167</v>
      </c>
      <c r="L3711" s="444">
        <f t="shared" ca="1" si="154"/>
        <v>-1214774233808.3689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-1214774233808.3689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-5061559307.5348701</v>
      </c>
      <c r="L3712" s="444">
        <f t="shared" ca="1" si="154"/>
        <v>-1219835793115.9038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-1219835793115.9038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-5082649137.9829321</v>
      </c>
      <c r="L3713" s="444">
        <f t="shared" ca="1" si="154"/>
        <v>-1224918442253.8867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-1224918442253.8867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-5103826842.7245283</v>
      </c>
      <c r="L3714" s="444">
        <f t="shared" ca="1" si="154"/>
        <v>-1230022269096.6113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-1230022269096.6113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-5125092787.9025469</v>
      </c>
      <c r="L3715" s="444">
        <f t="shared" ca="1" si="154"/>
        <v>-1235147361884.5139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-1235147361884.5139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-5146447341.1854744</v>
      </c>
      <c r="L3716" s="444">
        <f t="shared" ca="1" si="154"/>
        <v>-1240293809225.6995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-1240293809225.6995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-5167890871.7737474</v>
      </c>
      <c r="L3717" s="444">
        <f t="shared" ca="1" si="154"/>
        <v>-1245461700097.4731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-1245461700097.4731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-5189423750.4061384</v>
      </c>
      <c r="L3718" s="444">
        <f t="shared" ca="1" si="154"/>
        <v>-1250651123847.8794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-1250651123847.8794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-5211046349.3661642</v>
      </c>
      <c r="L3719" s="444">
        <f t="shared" ca="1" si="154"/>
        <v>-1255862170197.2456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-1255862170197.2456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-5232759042.4885235</v>
      </c>
      <c r="L3720" s="444">
        <f t="shared" ca="1" si="154"/>
        <v>-1261094929239.7341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-1261094929239.7341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-5254562205.1655588</v>
      </c>
      <c r="L3721" s="444">
        <f t="shared" ca="1" si="154"/>
        <v>-1266349491444.8997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-1266349491444.8997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-5276456214.3537483</v>
      </c>
      <c r="L3722" s="444">
        <f t="shared" ca="1" si="154"/>
        <v>-1271625947659.2534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-1271625947659.2534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-5298441448.5802221</v>
      </c>
      <c r="L3723" s="444">
        <f t="shared" ca="1" si="154"/>
        <v>-1276924389107.8337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-1276924389107.8337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-5320518287.9493074</v>
      </c>
      <c r="L3724" s="444">
        <f t="shared" ca="1" si="154"/>
        <v>-1282244907395.783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-1282244907395.783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-5342687114.1490955</v>
      </c>
      <c r="L3725" s="444">
        <f t="shared" ca="1" si="154"/>
        <v>-1287587594509.9321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-1287587594509.9321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-5364948310.4580507</v>
      </c>
      <c r="L3726" s="444">
        <f t="shared" ca="1" si="154"/>
        <v>-1292952542820.3901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-1292952542820.3901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-5387302261.7516251</v>
      </c>
      <c r="L3727" s="444">
        <f t="shared" ca="1" si="154"/>
        <v>-1298339845082.1418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-1298339845082.1418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-5409749354.5089245</v>
      </c>
      <c r="L3728" s="444">
        <f t="shared" ca="1" si="154"/>
        <v>-1303749594436.6509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-1303749594436.6509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-5432289976.8193789</v>
      </c>
      <c r="L3729" s="444">
        <f t="shared" ca="1" si="154"/>
        <v>-1309181884413.4702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-1309181884413.4702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-5454924518.3894596</v>
      </c>
      <c r="L3730" s="444">
        <f t="shared" ca="1" si="154"/>
        <v>-1314636808931.8596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-1314636808931.8596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-5477653370.5494146</v>
      </c>
      <c r="L3731" s="444">
        <f t="shared" ca="1" si="154"/>
        <v>-1320114462302.4089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-1320114462302.4089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-5500476926.2600374</v>
      </c>
      <c r="L3732" s="444">
        <f t="shared" ca="1" si="154"/>
        <v>-1325614939228.6689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-1325614939228.6689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-5523395580.1194534</v>
      </c>
      <c r="L3733" s="444">
        <f t="shared" ca="1" si="154"/>
        <v>-1331138334808.7883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-1331138334808.7883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-5546409728.3699512</v>
      </c>
      <c r="L3734" s="444">
        <f t="shared" ca="1" si="154"/>
        <v>-1336684744537.1582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-1336684744537.1582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-5569519768.9048262</v>
      </c>
      <c r="L3735" s="444">
        <f t="shared" ca="1" si="154"/>
        <v>-1342254264306.063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-1342254264306.063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-5592726101.2752628</v>
      </c>
      <c r="L3736" s="444">
        <f t="shared" ca="1" si="154"/>
        <v>-1347846990407.3381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-1347846990407.3381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-5616029126.6972418</v>
      </c>
      <c r="L3737" s="444">
        <f t="shared" ca="1" si="154"/>
        <v>-1353463019534.0354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-1353463019534.0354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-5639429248.0584812</v>
      </c>
      <c r="L3738" s="444">
        <f t="shared" ca="1" si="154"/>
        <v>-1359102448782.094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-1359102448782.094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-5662926869.9253912</v>
      </c>
      <c r="L3739" s="444">
        <f t="shared" ca="1" si="154"/>
        <v>-1364765375652.0193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-1364765375652.0193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-5686522398.5500803</v>
      </c>
      <c r="L3740" s="444">
        <f t="shared" ca="1" si="154"/>
        <v>-1370451898050.5693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-1370451898050.5693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-5710216241.8773718</v>
      </c>
      <c r="L3741" s="444">
        <f t="shared" ca="1" si="154"/>
        <v>-1376162114292.4468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-1376162114292.4468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-5734008809.5518618</v>
      </c>
      <c r="L3742" s="444">
        <f t="shared" ca="1" si="154"/>
        <v>-1381896123101.9985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-1381896123101.9985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-5757900512.9249935</v>
      </c>
      <c r="L3743" s="444">
        <f t="shared" ca="1" si="154"/>
        <v>-1387654023614.9236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-1387654023614.9236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-5781891765.0621815</v>
      </c>
      <c r="L3744" s="444">
        <f t="shared" ca="1" si="154"/>
        <v>-1393435915379.9858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-1393435915379.9858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-5805982980.7499409</v>
      </c>
      <c r="L3745" s="444">
        <f t="shared" ca="1" si="154"/>
        <v>-1399241898360.7358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-1399241898360.7358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-5830174576.5030661</v>
      </c>
      <c r="L3746" s="444">
        <f t="shared" ca="1" si="154"/>
        <v>-1405072072937.239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-1405072072937.239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-5854466970.5718288</v>
      </c>
      <c r="L3747" s="444">
        <f t="shared" ca="1" si="154"/>
        <v>-1410926539907.8108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-1410926539907.8108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-5878860582.9492111</v>
      </c>
      <c r="L3748" s="444">
        <f t="shared" ca="1" si="154"/>
        <v>-1416805400490.76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-1416805400490.76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-5903355835.3781662</v>
      </c>
      <c r="L3749" s="444">
        <f t="shared" ca="1" si="154"/>
        <v>-1422708756326.1382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-1422708756326.1382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-5927953151.3589087</v>
      </c>
      <c r="L3750" s="444">
        <f t="shared" ca="1" si="154"/>
        <v>-1428636709477.4971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-1428636709477.4971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-5952652956.1562376</v>
      </c>
      <c r="L3751" s="444">
        <f t="shared" ca="1" si="154"/>
        <v>-1434589362433.6533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-1434589362433.6533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-5977455676.8068886</v>
      </c>
      <c r="L3752" s="444">
        <f t="shared" ca="1" si="154"/>
        <v>-1440566818110.4602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-1440566818110.4602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-6002361742.1269178</v>
      </c>
      <c r="L3753" s="444">
        <f t="shared" ca="1" si="154"/>
        <v>-1446569179852.5872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-1446569179852.5872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-6027371582.7191133</v>
      </c>
      <c r="L3754" s="444">
        <f t="shared" ca="1" si="154"/>
        <v>-1452596551435.3062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-1452596551435.3062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-6052485630.980442</v>
      </c>
      <c r="L3755" s="444">
        <f t="shared" ca="1" si="154"/>
        <v>-1458649037066.2866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-1458649037066.2866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-6077704321.1095276</v>
      </c>
      <c r="L3756" s="444">
        <f t="shared" ca="1" si="154"/>
        <v>-1464726741387.3962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-1464726741387.3962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-6103028089.114151</v>
      </c>
      <c r="L3757" s="444">
        <f t="shared" ca="1" si="154"/>
        <v>-1470829769476.5105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-1470829769476.5105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-6128457372.8187933</v>
      </c>
      <c r="L3758" s="444">
        <f t="shared" ca="1" si="154"/>
        <v>-1476958226849.3293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-1476958226849.3293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-6153992611.8722057</v>
      </c>
      <c r="L3759" s="444">
        <f t="shared" ca="1" si="154"/>
        <v>-1483112219461.2017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-1483112219461.2017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-6179634247.7550068</v>
      </c>
      <c r="L3760" s="444">
        <f t="shared" ca="1" si="154"/>
        <v>-1489291853708.9568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-1489291853708.9568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-6205382723.7873201</v>
      </c>
      <c r="L3761" s="444">
        <f t="shared" ca="1" si="154"/>
        <v>-1495497236432.7441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-1495497236432.7441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-6231238485.1364336</v>
      </c>
      <c r="L3762" s="444">
        <f t="shared" ca="1" si="154"/>
        <v>-1501728474917.8806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-1501728474917.8806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-6257201978.8245029</v>
      </c>
      <c r="L3763" s="444">
        <f t="shared" ca="1" si="154"/>
        <v>-1507985676896.7051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-1507985676896.7051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-6283273653.7362709</v>
      </c>
      <c r="L3764" s="444">
        <f t="shared" ca="1" si="154"/>
        <v>-1514268950550.4414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-1514268950550.4414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-6309453960.6268387</v>
      </c>
      <c r="L3765" s="444">
        <f t="shared" ca="1" si="154"/>
        <v>-1520578404511.0684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-1520578404511.0684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-6335743352.1294518</v>
      </c>
      <c r="L3766" s="444">
        <f t="shared" ca="1" si="154"/>
        <v>-1526914147863.1978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-1526914147863.1978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-6362142282.7633238</v>
      </c>
      <c r="L3767" s="444">
        <f t="shared" ca="1" si="154"/>
        <v>-1533276290145.9612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-1533276290145.9612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-6388651208.9415045</v>
      </c>
      <c r="L3768" s="444">
        <f t="shared" ca="1" si="154"/>
        <v>-1539664941354.9026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-1539664941354.9026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-6415270588.9787607</v>
      </c>
      <c r="L3769" s="444">
        <f t="shared" ca="1" si="154"/>
        <v>-1546080211943.8813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-1546080211943.8813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-6442000883.0995054</v>
      </c>
      <c r="L3770" s="444">
        <f t="shared" ca="1" si="154"/>
        <v>-1552522212826.981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-1552522212826.981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-6468842553.4457541</v>
      </c>
      <c r="L3771" s="444">
        <f t="shared" ca="1" si="154"/>
        <v>-1558991055380.4268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-1558991055380.4268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-6495796064.0851116</v>
      </c>
      <c r="L3772" s="444">
        <f t="shared" ca="1" si="154"/>
        <v>-1565486851444.512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-1565486851444.512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-6522861881.0187998</v>
      </c>
      <c r="L3773" s="444">
        <f t="shared" ca="1" si="154"/>
        <v>-1572009713325.5308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-1572009713325.5308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-6550040472.1897116</v>
      </c>
      <c r="L3774" s="444">
        <f t="shared" ca="1" si="154"/>
        <v>-1578559753797.7205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-1578559753797.7205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-6577332307.4905014</v>
      </c>
      <c r="L3775" s="444">
        <f t="shared" ca="1" si="154"/>
        <v>-1585137086105.2109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-1585137086105.2109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-6604737858.7717123</v>
      </c>
      <c r="L3776" s="444">
        <f t="shared" ca="1" si="154"/>
        <v>-1591741823963.9827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-1591741823963.9827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-6632257599.8499279</v>
      </c>
      <c r="L3777" s="444">
        <f t="shared" ca="1" si="154"/>
        <v>-1598374081563.8325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-1598374081563.8325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-6659892006.5159683</v>
      </c>
      <c r="L3778" s="444">
        <f t="shared" ca="1" si="154"/>
        <v>-1605033973570.3484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-1605033973570.3484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-6687641556.5431185</v>
      </c>
      <c r="L3779" s="444">
        <f t="shared" ca="1" si="154"/>
        <v>-1611721615126.8916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-1611721615126.8916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-6715506729.6953812</v>
      </c>
      <c r="L3780" s="444">
        <f t="shared" ca="1" si="154"/>
        <v>-1618437121856.5869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-1618437121856.5869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-6743488007.7357788</v>
      </c>
      <c r="L3781" s="444">
        <f t="shared" ca="1" si="154"/>
        <v>-1625180609864.3228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-1625180609864.3228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-6771585874.4346781</v>
      </c>
      <c r="L3782" s="444">
        <f t="shared" ca="1" si="154"/>
        <v>-1631952195738.7573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-1631952195738.7573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-6799800815.5781555</v>
      </c>
      <c r="L3783" s="444">
        <f t="shared" ca="1" si="154"/>
        <v>-1638751996554.3354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-1638751996554.3354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-6828133318.9763975</v>
      </c>
      <c r="L3784" s="444">
        <f t="shared" ca="1" si="154"/>
        <v>-1645580129873.3118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-1645580129873.3118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-6856583874.4721327</v>
      </c>
      <c r="L3785" s="444">
        <f t="shared" ca="1" si="154"/>
        <v>-1652436713747.7839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-1652436713747.7839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-6885152973.9490995</v>
      </c>
      <c r="L3786" s="444">
        <f t="shared" ca="1" si="154"/>
        <v>-1659321866721.7332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-1659321866721.7332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-6913841111.3405542</v>
      </c>
      <c r="L3787" s="444">
        <f t="shared" ca="1" si="154"/>
        <v>-1666235707833.0737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-1666235707833.0737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-6942648782.6378069</v>
      </c>
      <c r="L3788" s="444">
        <f t="shared" ca="1" si="154"/>
        <v>-1673178356615.7114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-1673178356615.7114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-6971576485.898797</v>
      </c>
      <c r="L3789" s="444">
        <f t="shared" ca="1" si="154"/>
        <v>-1680149933101.6101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-1680149933101.6101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-7000624721.2567091</v>
      </c>
      <c r="L3790" s="444">
        <f t="shared" ca="1" si="154"/>
        <v>-1687150557822.8667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-1687150557822.8667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-7029793990.9286108</v>
      </c>
      <c r="L3791" s="444">
        <f t="shared" ca="1" si="154"/>
        <v>-1694180351813.7954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-1694180351813.7954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-7059084799.2241478</v>
      </c>
      <c r="L3792" s="444">
        <f t="shared" ca="1" si="154"/>
        <v>-1701239436613.0195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-1701239436613.0195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-7088497652.5542479</v>
      </c>
      <c r="L3793" s="444">
        <f t="shared" ca="1" si="154"/>
        <v>-1708327934265.5737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-1708327934265.5737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-7118033059.4398909</v>
      </c>
      <c r="L3794" s="444">
        <f t="shared" ca="1" si="154"/>
        <v>-1715445967325.0137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-1715445967325.0137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-7147691530.5208902</v>
      </c>
      <c r="L3795" s="444">
        <f t="shared" ca="1" si="154"/>
        <v>-1722593658855.5347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-1722593658855.5347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-7177473578.5647278</v>
      </c>
      <c r="L3796" s="444">
        <f t="shared" ca="1" si="154"/>
        <v>-1729771132434.0994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-1729771132434.0994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-7207379718.4754143</v>
      </c>
      <c r="L3797" s="444">
        <f t="shared" ca="1" si="154"/>
        <v>-1736978512152.5747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-1736978512152.5747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-7237410467.3023939</v>
      </c>
      <c r="L3798" s="444">
        <f t="shared" ca="1" si="154"/>
        <v>-1744215922619.8772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-1744215922619.8772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-7267566344.2494869</v>
      </c>
      <c r="L3799" s="444">
        <f t="shared" ca="1" si="154"/>
        <v>-1751483488964.1267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-1751483488964.1267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-7297847870.6838598</v>
      </c>
      <c r="L3800" s="444">
        <f t="shared" ca="1" si="154"/>
        <v>-1758781336834.8105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-1758781336834.8105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-7328255570.1450424</v>
      </c>
      <c r="L3801" s="444">
        <f t="shared" ca="1" si="154"/>
        <v>-1766109592404.9556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-1766109592404.9556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-7358789968.353981</v>
      </c>
      <c r="L3802" s="444">
        <f t="shared" ca="1" si="154"/>
        <v>-1773468382373.3096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-1773468382373.3096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-7389451593.2221222</v>
      </c>
      <c r="L3803" s="444">
        <f t="shared" ca="1" si="154"/>
        <v>-1780857833966.5317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-1780857833966.5317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-7420240974.8605499</v>
      </c>
      <c r="L3804" s="444">
        <f t="shared" ca="1" si="154"/>
        <v>-1788278074941.3923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-1788278074941.3923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-7451158645.5891333</v>
      </c>
      <c r="L3805" s="444">
        <f t="shared" ca="1" si="154"/>
        <v>-1795729233586.9814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-1795729233586.9814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-7482205139.945756</v>
      </c>
      <c r="L3806" s="444">
        <f t="shared" ca="1" si="154"/>
        <v>-1803211438726.9272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-1803211438726.9272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-7513380994.6955299</v>
      </c>
      <c r="L3807" s="444">
        <f t="shared" ca="1" si="154"/>
        <v>-1810724819721.6228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-1810724819721.6228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-7544686748.8400936</v>
      </c>
      <c r="L3808" s="444">
        <f t="shared" ca="1" si="154"/>
        <v>-1818269506470.4629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-1818269506470.4629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-7576122943.6269293</v>
      </c>
      <c r="L3809" s="444">
        <f t="shared" ca="1" si="154"/>
        <v>-1825845629414.0898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-1825845629414.0898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-7607690122.5587082</v>
      </c>
      <c r="L3810" s="444">
        <f t="shared" ca="1" si="154"/>
        <v>-1833453319536.6484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-1833453319536.6484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-7639388831.4027023</v>
      </c>
      <c r="L3811" s="444">
        <f t="shared" ca="1" si="154"/>
        <v>-1841092708368.051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-1841092708368.051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-7671219618.2002125</v>
      </c>
      <c r="L3812" s="444">
        <f t="shared" ca="1" si="154"/>
        <v>-1848763927986.2512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-1848763927986.2512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-7703183033.2760458</v>
      </c>
      <c r="L3813" s="444">
        <f t="shared" ca="1" si="154"/>
        <v>-1856467111019.5273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-1856467111019.5273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-7735279629.2480316</v>
      </c>
      <c r="L3814" s="444">
        <f t="shared" ca="1" si="154"/>
        <v>-1864202390648.7754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-1864202390648.7754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-7767509961.0365639</v>
      </c>
      <c r="L3815" s="444">
        <f t="shared" ca="1" si="154"/>
        <v>-1871969900609.812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-1871969900609.812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-7799874585.874218</v>
      </c>
      <c r="L3816" s="444">
        <f t="shared" ca="1" si="154"/>
        <v>-1879769775195.6863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-1879769775195.6863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-7832374063.3153582</v>
      </c>
      <c r="L3817" s="444">
        <f t="shared" ca="1" si="154"/>
        <v>-1887602149259.0017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-1887602149259.0017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-7865008955.2458401</v>
      </c>
      <c r="L3818" s="444">
        <f t="shared" ca="1" si="154"/>
        <v>-1895467158214.2476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-1895467158214.2476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-7897779825.8926983</v>
      </c>
      <c r="L3819" s="444">
        <f t="shared" ca="1" si="154"/>
        <v>-1903364938040.1401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-1903364938040.1401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-7930687241.8339167</v>
      </c>
      <c r="L3820" s="444">
        <f t="shared" ca="1" si="154"/>
        <v>-1911295625281.9741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-1911295625281.9741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-7963731772.0082245</v>
      </c>
      <c r="L3821" s="444">
        <f t="shared" ca="1" si="154"/>
        <v>-1919259357053.9824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-1919259357053.9824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-7996913987.7249279</v>
      </c>
      <c r="L3822" s="444">
        <f t="shared" ca="1" si="154"/>
        <v>-1927256271041.7073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-1927256271041.7073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-8030234462.6737795</v>
      </c>
      <c r="L3823" s="444">
        <f t="shared" ca="1" si="154"/>
        <v>-1935286505504.3811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-1935286505504.3811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-8063693772.9349213</v>
      </c>
      <c r="L3824" s="444">
        <f t="shared" ca="1" si="154"/>
        <v>-1943350199277.3159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-1943350199277.3159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-8097292496.9888153</v>
      </c>
      <c r="L3825" s="444">
        <f t="shared" ca="1" si="154"/>
        <v>-1951447491774.3047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-1951447491774.3047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-8131031215.7262697</v>
      </c>
      <c r="L3826" s="444">
        <f t="shared" ca="1" si="154"/>
        <v>-1959578522990.031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-1959578522990.031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-8164910512.4584627</v>
      </c>
      <c r="L3827" s="444">
        <f t="shared" ca="1" si="154"/>
        <v>-1967743433502.4895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-1967743433502.4895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-8198930972.9270382</v>
      </c>
      <c r="L3828" s="444">
        <f t="shared" ca="1" si="154"/>
        <v>-1975942364475.4165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-1975942364475.4165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-8233093185.3142366</v>
      </c>
      <c r="L3829" s="444">
        <f t="shared" ca="1" si="154"/>
        <v>-1984175457660.7307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-1984175457660.7307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-8267397740.2530432</v>
      </c>
      <c r="L3830" s="444">
        <f t="shared" ca="1" si="154"/>
        <v>-1992442855400.9836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-1992442855400.9836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-8301845230.837431</v>
      </c>
      <c r="L3831" s="444">
        <f t="shared" ca="1" si="154"/>
        <v>-2000744700631.821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-2000744700631.821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-8336436252.6325874</v>
      </c>
      <c r="L3832" s="444">
        <f t="shared" ca="1" si="154"/>
        <v>-2009081136884.4536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-2009081136884.4536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-8371171403.6852236</v>
      </c>
      <c r="L3833" s="444">
        <f t="shared" ref="L3833:L4087" ca="1" si="159">I3833-J3833+K3833</f>
        <v>-2017452308288.1389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-2017452308288.1389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-8406051284.5339117</v>
      </c>
      <c r="L3834" s="444">
        <f t="shared" ca="1" si="159"/>
        <v>-2025858359572.6729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-2025858359572.6729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-8441076498.21947</v>
      </c>
      <c r="L3835" s="444">
        <f t="shared" ca="1" si="159"/>
        <v>-2034299436070.8923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-2034299436070.8923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-8476247650.2953844</v>
      </c>
      <c r="L3836" s="444">
        <f t="shared" ca="1" si="159"/>
        <v>-2042775683721.1877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-2042775683721.1877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-8511565348.8382826</v>
      </c>
      <c r="L3837" s="444">
        <f t="shared" ca="1" si="159"/>
        <v>-2051287249070.0261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-2051287249070.0261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-8547030204.4584408</v>
      </c>
      <c r="L3838" s="444">
        <f t="shared" ca="1" si="159"/>
        <v>-2059834279274.4846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-2059834279274.4846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-8582642830.3103523</v>
      </c>
      <c r="L3839" s="444">
        <f t="shared" ca="1" si="159"/>
        <v>-2068416922104.7949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-2068416922104.7949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-8618403842.1033115</v>
      </c>
      <c r="L3840" s="444">
        <f t="shared" ca="1" si="159"/>
        <v>-2077035325946.8982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-2077035325946.8982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-8654313858.1120758</v>
      </c>
      <c r="L3841" s="444">
        <f t="shared" ca="1" si="159"/>
        <v>-2085689639805.0103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-2085689639805.0103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-8690373499.187542</v>
      </c>
      <c r="L3842" s="444">
        <f t="shared" ca="1" si="159"/>
        <v>-2094380013304.1978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-2094380013304.1978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-8726583388.7674904</v>
      </c>
      <c r="L3843" s="444">
        <f t="shared" ca="1" si="159"/>
        <v>-2103106596692.9653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-2103106596692.9653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-8762944152.8873558</v>
      </c>
      <c r="L3844" s="444">
        <f t="shared" ca="1" si="159"/>
        <v>-2111869540845.8528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-2111869540845.8528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-8799456420.1910534</v>
      </c>
      <c r="L3845" s="444">
        <f t="shared" ca="1" si="159"/>
        <v>-2120668997266.0439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-2120668997266.0439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-8836120821.9418488</v>
      </c>
      <c r="L3846" s="444">
        <f t="shared" ca="1" si="159"/>
        <v>-2129505118087.9858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-2129505118087.9858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-8872937992.0332737</v>
      </c>
      <c r="L3847" s="444">
        <f t="shared" ca="1" si="159"/>
        <v>-2138378056080.019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-2138378056080.019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-8909908567.0000801</v>
      </c>
      <c r="L3848" s="444">
        <f t="shared" ca="1" si="159"/>
        <v>-2147287964647.019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-2147287964647.019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-8947033186.0292454</v>
      </c>
      <c r="L3849" s="444">
        <f t="shared" ca="1" si="159"/>
        <v>-2156234997833.0483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-2156234997833.0483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-8984312490.971035</v>
      </c>
      <c r="L3850" s="444">
        <f t="shared" ca="1" si="159"/>
        <v>-2165219310324.0193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-2165219310324.0193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-9021747126.3500805</v>
      </c>
      <c r="L3851" s="444">
        <f t="shared" ca="1" si="159"/>
        <v>-2174241057450.3694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-2174241057450.3694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-9059337739.3765392</v>
      </c>
      <c r="L3852" s="444">
        <f t="shared" ca="1" si="159"/>
        <v>-2183300395189.7458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-2183300395189.7458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-9097084979.9572735</v>
      </c>
      <c r="L3853" s="444">
        <f t="shared" ca="1" si="159"/>
        <v>-2192397480169.7031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-2192397480169.7031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-9134989500.7070961</v>
      </c>
      <c r="L3854" s="444">
        <f t="shared" ca="1" si="159"/>
        <v>-2201532469670.4102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-2201532469670.4102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-9173051956.960043</v>
      </c>
      <c r="L3855" s="444">
        <f t="shared" ca="1" si="159"/>
        <v>-2210705521627.3701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-2210705521627.3701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-9211273006.7807083</v>
      </c>
      <c r="L3856" s="444">
        <f t="shared" ca="1" si="159"/>
        <v>-2219916794634.1509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-2219916794634.1509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-9249653310.9756279</v>
      </c>
      <c r="L3857" s="444">
        <f t="shared" ca="1" si="159"/>
        <v>-2229166447945.1265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-2229166447945.1265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-9288193533.1046944</v>
      </c>
      <c r="L3858" s="444">
        <f t="shared" ca="1" si="159"/>
        <v>-2238454641478.231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-2238454641478.231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-9326894339.4926281</v>
      </c>
      <c r="L3859" s="444">
        <f t="shared" ca="1" si="159"/>
        <v>-2247781535817.7236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-2247781535817.7236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-9365756399.2405148</v>
      </c>
      <c r="L3860" s="444">
        <f t="shared" ca="1" si="159"/>
        <v>-2257147292216.9644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-2257147292216.9644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-9404780384.2373505</v>
      </c>
      <c r="L3861" s="444">
        <f t="shared" ca="1" si="159"/>
        <v>-2266552072601.2017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-2266552072601.2017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-9443966969.1716728</v>
      </c>
      <c r="L3862" s="444">
        <f t="shared" ca="1" si="159"/>
        <v>-2275996039570.3735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-2275996039570.3735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-9483316831.5432224</v>
      </c>
      <c r="L3863" s="444">
        <f t="shared" ca="1" si="159"/>
        <v>-2285479356401.917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-2285479356401.917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-9522830651.674654</v>
      </c>
      <c r="L3864" s="444">
        <f t="shared" ca="1" si="159"/>
        <v>-2295002187053.5918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-2295002187053.5918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-9562509112.723299</v>
      </c>
      <c r="L3865" s="444">
        <f t="shared" ca="1" si="159"/>
        <v>-2304564696166.3149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-2304564696166.3149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-9602352900.6929779</v>
      </c>
      <c r="L3866" s="444">
        <f t="shared" ca="1" si="159"/>
        <v>-2314167049067.0078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-2314167049067.0078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-9642362704.4458656</v>
      </c>
      <c r="L3867" s="444">
        <f t="shared" ca="1" si="159"/>
        <v>-2323809411771.4536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-2323809411771.4536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-9682539215.7143898</v>
      </c>
      <c r="L3868" s="444">
        <f t="shared" ca="1" si="159"/>
        <v>-2333491950987.168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-2333491950987.168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-9722883129.1131992</v>
      </c>
      <c r="L3869" s="444">
        <f t="shared" ca="1" si="159"/>
        <v>-2343214834116.2813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-2343214834116.2813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-9763395142.1511726</v>
      </c>
      <c r="L3870" s="444">
        <f t="shared" ca="1" si="159"/>
        <v>-2352978229258.4326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-2352978229258.4326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-9804075955.2434692</v>
      </c>
      <c r="L3871" s="444">
        <f t="shared" ca="1" si="159"/>
        <v>-2362782305213.6763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-2362782305213.6763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-9844926271.7236519</v>
      </c>
      <c r="L3872" s="444">
        <f t="shared" ca="1" si="159"/>
        <v>-2372627231485.3999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-2372627231485.3999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-9885946797.8558331</v>
      </c>
      <c r="L3873" s="444">
        <f t="shared" ca="1" si="159"/>
        <v>-2382513178283.2559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-2382513178283.2559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-9927138242.846899</v>
      </c>
      <c r="L3874" s="444">
        <f t="shared" ca="1" si="159"/>
        <v>-2392440316526.1025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-2392440316526.1025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-9968501318.8587608</v>
      </c>
      <c r="L3875" s="444">
        <f t="shared" ca="1" si="159"/>
        <v>-2402408817844.9614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-2402408817844.9614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-10010036741.020672</v>
      </c>
      <c r="L3876" s="444">
        <f t="shared" ca="1" si="159"/>
        <v>-2412418854585.9819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-2412418854585.9819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-10051745227.441591</v>
      </c>
      <c r="L3877" s="444">
        <f t="shared" ca="1" si="159"/>
        <v>-2422470599813.4233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-2422470599813.4233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-10093627499.222597</v>
      </c>
      <c r="L3878" s="444">
        <f t="shared" ca="1" si="159"/>
        <v>-2432564227312.646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-2432564227312.646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-10135684280.469358</v>
      </c>
      <c r="L3879" s="444">
        <f t="shared" ca="1" si="159"/>
        <v>-2442699911593.1152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-2442699911593.1152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-10177916298.304647</v>
      </c>
      <c r="L3880" s="444">
        <f t="shared" ca="1" si="159"/>
        <v>-2452877827891.4199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-2452877827891.4199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-10220324282.880917</v>
      </c>
      <c r="L3881" s="444">
        <f t="shared" ca="1" si="159"/>
        <v>-2463098152174.3008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-2463098152174.3008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-10262908967.39292</v>
      </c>
      <c r="L3882" s="444">
        <f t="shared" ca="1" si="159"/>
        <v>-2473361061141.6938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-2473361061141.6938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-10305671088.090391</v>
      </c>
      <c r="L3883" s="444">
        <f t="shared" ca="1" si="159"/>
        <v>-2483666732229.7842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-2483666732229.7842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-10348611384.290768</v>
      </c>
      <c r="L3884" s="444">
        <f t="shared" ca="1" si="159"/>
        <v>-2494015343614.0747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-2494015343614.0747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-10391730598.391977</v>
      </c>
      <c r="L3885" s="444">
        <f t="shared" ca="1" si="159"/>
        <v>-2504407074212.4668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-2504407074212.4668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-10435029475.885279</v>
      </c>
      <c r="L3886" s="444">
        <f t="shared" ca="1" si="159"/>
        <v>-2514842103688.3521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-2514842103688.3521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-10478508765.368134</v>
      </c>
      <c r="L3887" s="444">
        <f t="shared" ca="1" si="159"/>
        <v>-2525320612453.7202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-2525320612453.7202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-10522169218.557167</v>
      </c>
      <c r="L3888" s="444">
        <f t="shared" ca="1" si="159"/>
        <v>-2535842781672.2773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-2535842781672.2773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-10566011590.301155</v>
      </c>
      <c r="L3889" s="444">
        <f t="shared" ca="1" si="159"/>
        <v>-2546408793262.5786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-2546408793262.5786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-10610036638.594078</v>
      </c>
      <c r="L3890" s="444">
        <f t="shared" ca="1" si="159"/>
        <v>-2557018829901.1729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-2557018829901.1729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-10654245124.588221</v>
      </c>
      <c r="L3891" s="444">
        <f t="shared" ca="1" si="159"/>
        <v>-2567673075025.7612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-2567673075025.7612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-10698637812.607338</v>
      </c>
      <c r="L3892" s="444">
        <f t="shared" ca="1" si="159"/>
        <v>-2578371712838.3687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-2578371712838.3687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-10743215470.15987</v>
      </c>
      <c r="L3893" s="444">
        <f t="shared" ca="1" si="159"/>
        <v>-2589114928308.5283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-2589114928308.5283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-10787978867.952202</v>
      </c>
      <c r="L3894" s="444">
        <f t="shared" ca="1" si="159"/>
        <v>-2599902907176.4805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-2599902907176.4805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-10832928779.902002</v>
      </c>
      <c r="L3895" s="444">
        <f t="shared" ca="1" si="159"/>
        <v>-2610735835956.3823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-2610735835956.3823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-10878065983.151592</v>
      </c>
      <c r="L3896" s="444">
        <f t="shared" ca="1" si="159"/>
        <v>-2621613901939.5337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-2621613901939.5337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-10923391258.08139</v>
      </c>
      <c r="L3897" s="444">
        <f t="shared" ca="1" si="159"/>
        <v>-2632537293197.6152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-2632537293197.6152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-10968905388.323397</v>
      </c>
      <c r="L3898" s="444">
        <f t="shared" ca="1" si="159"/>
        <v>-2643506198585.9385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-2643506198585.9385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-11014609160.774744</v>
      </c>
      <c r="L3899" s="444">
        <f t="shared" ca="1" si="159"/>
        <v>-2654520807746.7134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-2654520807746.7134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-11060503365.611305</v>
      </c>
      <c r="L3900" s="444">
        <f t="shared" ca="1" si="159"/>
        <v>-2665581311112.3247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-2665581311112.3247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-11106588796.301353</v>
      </c>
      <c r="L3901" s="444">
        <f t="shared" ca="1" si="159"/>
        <v>-2676687899908.626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-2676687899908.626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-11152866249.619274</v>
      </c>
      <c r="L3902" s="444">
        <f t="shared" ca="1" si="159"/>
        <v>-2687840766158.2451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-2687840766158.2451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-11199336525.659355</v>
      </c>
      <c r="L3903" s="444">
        <f t="shared" ca="1" si="159"/>
        <v>-2699040102683.9043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-2699040102683.9043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-11246000427.849602</v>
      </c>
      <c r="L3904" s="444">
        <f t="shared" ca="1" si="159"/>
        <v>-2710286103111.7539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-2710286103111.7539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-11292858762.965641</v>
      </c>
      <c r="L3905" s="444">
        <f t="shared" ca="1" si="159"/>
        <v>-2721578961874.7197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-2721578961874.7197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-11339912341.144665</v>
      </c>
      <c r="L3906" s="444">
        <f t="shared" ca="1" si="159"/>
        <v>-2732918874215.8643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-2732918874215.8643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-11387161975.899435</v>
      </c>
      <c r="L3907" s="444">
        <f t="shared" ca="1" si="159"/>
        <v>-2744306036191.7637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-2744306036191.7637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-11434608484.132349</v>
      </c>
      <c r="L3908" s="444">
        <f t="shared" ca="1" si="159"/>
        <v>-2755740644675.896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-2755740644675.896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-11482252686.149567</v>
      </c>
      <c r="L3909" s="444">
        <f t="shared" ca="1" si="159"/>
        <v>-2767222897362.0454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-2767222897362.0454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-11530095405.67519</v>
      </c>
      <c r="L3910" s="444">
        <f t="shared" ca="1" si="159"/>
        <v>-2778752992767.7207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-2778752992767.7207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-11578137469.865503</v>
      </c>
      <c r="L3911" s="444">
        <f t="shared" ca="1" si="159"/>
        <v>-2790331130237.5864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-2790331130237.5864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-11626379709.323277</v>
      </c>
      <c r="L3912" s="444">
        <f t="shared" ca="1" si="159"/>
        <v>-2801957509946.9097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-2801957509946.9097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-11674822958.112123</v>
      </c>
      <c r="L3913" s="444">
        <f t="shared" ca="1" si="159"/>
        <v>-2813632332905.022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-2813632332905.022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-11723468053.770926</v>
      </c>
      <c r="L3914" s="444">
        <f t="shared" ca="1" si="159"/>
        <v>-2825355800958.793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-2825355800958.793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-11772315837.328304</v>
      </c>
      <c r="L3915" s="444">
        <f t="shared" ca="1" si="159"/>
        <v>-2837128116796.1211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-2837128116796.1211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-11821367153.317171</v>
      </c>
      <c r="L3916" s="444">
        <f t="shared" ca="1" si="159"/>
        <v>-2848949483949.4385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-2848949483949.4385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-11870622849.789328</v>
      </c>
      <c r="L3917" s="444">
        <f t="shared" ca="1" si="159"/>
        <v>-2860820106799.228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-2860820106799.228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-11920083778.330116</v>
      </c>
      <c r="L3918" s="444">
        <f t="shared" ca="1" si="159"/>
        <v>-2872740190577.5581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-2872740190577.5581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-11969750794.073158</v>
      </c>
      <c r="L3919" s="444">
        <f t="shared" ca="1" si="159"/>
        <v>-2884709941371.6313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-2884709941371.6313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-12019624755.71513</v>
      </c>
      <c r="L3920" s="444">
        <f t="shared" ca="1" si="159"/>
        <v>-2896729566127.3467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-2896729566127.3467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-12069706525.530611</v>
      </c>
      <c r="L3921" s="444">
        <f t="shared" ca="1" si="159"/>
        <v>-2908799272652.8774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-2908799272652.8774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-12119996969.38699</v>
      </c>
      <c r="L3922" s="444">
        <f t="shared" ca="1" si="159"/>
        <v>-2920919269622.2646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-2920919269622.2646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-12170496956.759436</v>
      </c>
      <c r="L3923" s="444">
        <f t="shared" ca="1" si="159"/>
        <v>-2933089766579.0239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-2933089766579.0239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-12221207360.745934</v>
      </c>
      <c r="L3924" s="444">
        <f t="shared" ca="1" si="159"/>
        <v>-2945310973939.77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-2945310973939.77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-12272129058.082375</v>
      </c>
      <c r="L3925" s="444">
        <f t="shared" ca="1" si="159"/>
        <v>-2957583102997.8525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-2957583102997.8525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-12323262929.157719</v>
      </c>
      <c r="L3926" s="444">
        <f t="shared" ca="1" si="159"/>
        <v>-2969906365927.0103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-2969906365927.0103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-12374609858.029209</v>
      </c>
      <c r="L3927" s="444">
        <f t="shared" ca="1" si="159"/>
        <v>-2982280975785.0396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-2982280975785.0396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-12426170732.437664</v>
      </c>
      <c r="L3928" s="444">
        <f t="shared" ca="1" si="159"/>
        <v>-2994707146517.4771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-2994707146517.4771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-12477946443.822821</v>
      </c>
      <c r="L3929" s="444">
        <f t="shared" ca="1" si="159"/>
        <v>-3007185092961.2998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-3007185092961.2998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-12529937887.338749</v>
      </c>
      <c r="L3930" s="444">
        <f t="shared" ca="1" si="159"/>
        <v>-3019715030848.6387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-3019715030848.6387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-12582145961.869328</v>
      </c>
      <c r="L3931" s="444">
        <f t="shared" ca="1" si="159"/>
        <v>-3032297176810.5078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-3032297176810.5078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-12634571570.043783</v>
      </c>
      <c r="L3932" s="444">
        <f t="shared" ca="1" si="159"/>
        <v>-3044931748380.5518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-3044931748380.5518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-12687215618.252298</v>
      </c>
      <c r="L3933" s="444">
        <f t="shared" ca="1" si="159"/>
        <v>-3057618963998.8042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-3057618963998.8042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-12740079016.661684</v>
      </c>
      <c r="L3934" s="444">
        <f t="shared" ca="1" si="159"/>
        <v>-3070359043015.4658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-3070359043015.4658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-12793162679.231108</v>
      </c>
      <c r="L3935" s="444">
        <f t="shared" ca="1" si="159"/>
        <v>-3083152205694.6968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-3083152205694.6968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-12846467523.727903</v>
      </c>
      <c r="L3936" s="444">
        <f t="shared" ca="1" si="159"/>
        <v>-3095998673218.4248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-3095998673218.4248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-12899994471.743437</v>
      </c>
      <c r="L3937" s="444">
        <f t="shared" ca="1" si="159"/>
        <v>-3108898667690.1685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-3108898667690.1685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-12953744448.709036</v>
      </c>
      <c r="L3938" s="444">
        <f t="shared" ca="1" si="159"/>
        <v>-3121852412138.8774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-3121852412138.8774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-13007718383.911989</v>
      </c>
      <c r="L3939" s="444">
        <f t="shared" ca="1" si="159"/>
        <v>-3134860130522.7896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-3134860130522.7896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-13061917210.511623</v>
      </c>
      <c r="L3940" s="444">
        <f t="shared" ca="1" si="159"/>
        <v>-3147922047733.3013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-3147922047733.3013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-13116341865.555422</v>
      </c>
      <c r="L3941" s="444">
        <f t="shared" ca="1" si="159"/>
        <v>-3161038389598.8569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-3161038389598.8569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-13170993289.995237</v>
      </c>
      <c r="L3942" s="444">
        <f t="shared" ca="1" si="159"/>
        <v>-3174209382888.8521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-3174209382888.8521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-13225872428.70355</v>
      </c>
      <c r="L3943" s="444">
        <f t="shared" ca="1" si="159"/>
        <v>-3187435255317.5557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-3187435255317.5557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-13280980230.489815</v>
      </c>
      <c r="L3944" s="444">
        <f t="shared" ca="1" si="159"/>
        <v>-3200716235548.0454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-3200716235548.0454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-13336317648.116856</v>
      </c>
      <c r="L3945" s="444">
        <f t="shared" ca="1" si="159"/>
        <v>-3214052553196.1621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-3214052553196.1621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-13391885638.317343</v>
      </c>
      <c r="L3946" s="444">
        <f t="shared" ca="1" si="159"/>
        <v>-3227444438834.4795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-3227444438834.4795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-13447685161.810331</v>
      </c>
      <c r="L3947" s="444">
        <f t="shared" ca="1" si="159"/>
        <v>-3240892123996.29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-3240892123996.29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-13503717183.317875</v>
      </c>
      <c r="L3948" s="444">
        <f t="shared" ca="1" si="159"/>
        <v>-3254395841179.6079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-3254395841179.6079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-13559982671.581699</v>
      </c>
      <c r="L3949" s="444">
        <f t="shared" ca="1" si="159"/>
        <v>-3267955823851.1895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-3267955823851.1895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-13616482599.379955</v>
      </c>
      <c r="L3950" s="444">
        <f t="shared" ca="1" si="159"/>
        <v>-3281572306450.5693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-3281572306450.5693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-13673217943.544039</v>
      </c>
      <c r="L3951" s="444">
        <f t="shared" ca="1" si="159"/>
        <v>-3295245524394.1133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-3295245524394.1133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-13730189684.975471</v>
      </c>
      <c r="L3952" s="444">
        <f t="shared" ca="1" si="159"/>
        <v>-3308975714079.0889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-3308975714079.0889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-13787398808.66287</v>
      </c>
      <c r="L3953" s="444">
        <f t="shared" ca="1" si="159"/>
        <v>-3322763112887.752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-3322763112887.752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-13844846303.698967</v>
      </c>
      <c r="L3954" s="444">
        <f t="shared" ca="1" si="159"/>
        <v>-3336607959191.4507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-3336607959191.4507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-13902533163.29771</v>
      </c>
      <c r="L3955" s="444">
        <f t="shared" ca="1" si="159"/>
        <v>-3350510492354.7485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-3350510492354.7485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-13960460384.811453</v>
      </c>
      <c r="L3956" s="444">
        <f t="shared" ca="1" si="159"/>
        <v>-3364470952739.5601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-3364470952739.5601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-14018628969.748167</v>
      </c>
      <c r="L3957" s="444">
        <f t="shared" ca="1" si="159"/>
        <v>-3378489581709.3081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-3378489581709.3081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-14077039923.788784</v>
      </c>
      <c r="L3958" s="444">
        <f t="shared" ca="1" si="159"/>
        <v>-3392566621633.0967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-3392566621633.0967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-14135694256.804569</v>
      </c>
      <c r="L3959" s="444">
        <f t="shared" ca="1" si="159"/>
        <v>-3406702315889.9014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-3406702315889.9014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-14194592982.874588</v>
      </c>
      <c r="L3960" s="444">
        <f t="shared" ca="1" si="159"/>
        <v>-3420896908872.7759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-3420896908872.7759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-14253737120.303232</v>
      </c>
      <c r="L3961" s="444">
        <f t="shared" ca="1" si="159"/>
        <v>-3435150645993.0791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-3435150645993.0791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-14313127691.637829</v>
      </c>
      <c r="L3962" s="444">
        <f t="shared" ca="1" si="159"/>
        <v>-3449463773684.7168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-3449463773684.7168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-14372765723.686317</v>
      </c>
      <c r="L3963" s="444">
        <f t="shared" ca="1" si="159"/>
        <v>-3463836539408.4033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-3463836539408.4033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-14432652247.535013</v>
      </c>
      <c r="L3964" s="444">
        <f t="shared" ca="1" si="159"/>
        <v>-3478269191655.9385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-3478269191655.9385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-14492788298.566408</v>
      </c>
      <c r="L3965" s="444">
        <f t="shared" ca="1" si="159"/>
        <v>-3492761979954.5049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-3492761979954.5049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-14553174916.477104</v>
      </c>
      <c r="L3966" s="444">
        <f t="shared" ca="1" si="159"/>
        <v>-3507315154870.9819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-3507315154870.9819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-14613813145.295757</v>
      </c>
      <c r="L3967" s="444">
        <f t="shared" ca="1" si="159"/>
        <v>-3521928968016.2778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-3521928968016.2778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-14674704033.401157</v>
      </c>
      <c r="L3968" s="444">
        <f t="shared" ca="1" si="159"/>
        <v>-3536603672049.6792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-3536603672049.6792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-14735848633.540329</v>
      </c>
      <c r="L3969" s="444">
        <f t="shared" ca="1" si="159"/>
        <v>-3551339520683.2197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-3551339520683.2197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-14797248002.84675</v>
      </c>
      <c r="L3970" s="444">
        <f t="shared" ca="1" si="159"/>
        <v>-3566136768686.0664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-3566136768686.0664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-14858903202.85861</v>
      </c>
      <c r="L3971" s="444">
        <f t="shared" ca="1" si="159"/>
        <v>-3580995671888.9248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-3580995671888.9248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-14920815299.537186</v>
      </c>
      <c r="L3972" s="444">
        <f t="shared" ca="1" si="159"/>
        <v>-3595916487188.4619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-3595916487188.4619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-14982985363.285257</v>
      </c>
      <c r="L3973" s="444">
        <f t="shared" ca="1" si="159"/>
        <v>-3610899472551.7471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-3610899472551.7471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-15045414468.965612</v>
      </c>
      <c r="L3974" s="444">
        <f t="shared" ca="1" si="159"/>
        <v>-3625944887020.7129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-3625944887020.7129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-15108103695.919638</v>
      </c>
      <c r="L3975" s="444">
        <f t="shared" ca="1" si="159"/>
        <v>-3641052990716.6323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-3641052990716.6323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-15171054127.98597</v>
      </c>
      <c r="L3976" s="444">
        <f t="shared" ca="1" si="159"/>
        <v>-3656224044844.6182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-3656224044844.6182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-15234266853.519241</v>
      </c>
      <c r="L3977" s="444">
        <f t="shared" ca="1" si="159"/>
        <v>-3671458311698.1372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-3671458311698.1372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-15297742965.408907</v>
      </c>
      <c r="L3978" s="444">
        <f t="shared" ca="1" si="159"/>
        <v>-3686756054663.5459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-3686756054663.5459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-15361483561.098106</v>
      </c>
      <c r="L3979" s="444">
        <f t="shared" ca="1" si="159"/>
        <v>-3702117538224.644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-3702117538224.644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-15425489742.602684</v>
      </c>
      <c r="L3980" s="444">
        <f t="shared" ca="1" si="159"/>
        <v>-3717543027967.2466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-3717543027967.2466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-15489762616.530193</v>
      </c>
      <c r="L3981" s="444">
        <f t="shared" ca="1" si="159"/>
        <v>-3733032790583.7769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-3733032790583.7769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-15554303294.09907</v>
      </c>
      <c r="L3982" s="444">
        <f t="shared" ca="1" si="159"/>
        <v>-3748587093877.876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-3748587093877.876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-15619112891.157816</v>
      </c>
      <c r="L3983" s="444">
        <f t="shared" ca="1" si="159"/>
        <v>-3764206206769.0337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-3764206206769.0337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-15684192528.204308</v>
      </c>
      <c r="L3984" s="444">
        <f t="shared" ca="1" si="159"/>
        <v>-3779890399297.2378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-3779890399297.2378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-15749543330.405157</v>
      </c>
      <c r="L3985" s="444">
        <f t="shared" ca="1" si="159"/>
        <v>-3795639942627.6431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-3795639942627.6431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-15815166427.615177</v>
      </c>
      <c r="L3986" s="444">
        <f t="shared" ca="1" si="159"/>
        <v>-3811455109055.2583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-3811455109055.2583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-15881062954.39691</v>
      </c>
      <c r="L3987" s="444">
        <f t="shared" ca="1" si="159"/>
        <v>-3827336172009.6553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-3827336172009.6553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-15947234050.04023</v>
      </c>
      <c r="L3988" s="444">
        <f t="shared" ca="1" si="159"/>
        <v>-3843283406059.6953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-3843283406059.6953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-16013680858.582066</v>
      </c>
      <c r="L3989" s="444">
        <f t="shared" ca="1" si="159"/>
        <v>-3859297086918.2773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-3859297086918.2773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-16080404528.826155</v>
      </c>
      <c r="L3990" s="444">
        <f t="shared" ca="1" si="159"/>
        <v>-3875377491447.1035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-3875377491447.1035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-16147406214.36293</v>
      </c>
      <c r="L3991" s="444">
        <f t="shared" ca="1" si="159"/>
        <v>-3891524897661.4663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-3891524897661.4663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-16214687073.589443</v>
      </c>
      <c r="L3992" s="444">
        <f t="shared" ca="1" si="159"/>
        <v>-3907739584735.0557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-3907739584735.0557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-16282248269.729399</v>
      </c>
      <c r="L3993" s="444">
        <f t="shared" ca="1" si="159"/>
        <v>-3924021833004.7852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-3924021833004.7852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-16350090970.853271</v>
      </c>
      <c r="L3994" s="444">
        <f t="shared" ca="1" si="159"/>
        <v>-3940371923975.6387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-3940371923975.6387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-16418216349.898493</v>
      </c>
      <c r="L3995" s="444">
        <f t="shared" ca="1" si="159"/>
        <v>-3956790140325.5371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-3956790140325.5371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-16486625584.689735</v>
      </c>
      <c r="L3996" s="444">
        <f t="shared" ca="1" si="159"/>
        <v>-3973276765910.2271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-3973276765910.2271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-16555319857.95928</v>
      </c>
      <c r="L3997" s="444">
        <f t="shared" ca="1" si="159"/>
        <v>-3989832085768.1865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-3989832085768.1865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-16624300357.367443</v>
      </c>
      <c r="L3998" s="444">
        <f t="shared" ca="1" si="159"/>
        <v>-4006456386125.5542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-4006456386125.5542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-16693568275.52314</v>
      </c>
      <c r="L3999" s="444">
        <f t="shared" ca="1" si="159"/>
        <v>-4023149954401.0771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-4023149954401.0771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-16763124810.004488</v>
      </c>
      <c r="L4000" s="444">
        <f t="shared" ca="1" si="159"/>
        <v>-4039913079211.0815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-4039913079211.0815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-16832971163.379503</v>
      </c>
      <c r="L4001" s="444">
        <f t="shared" ca="1" si="159"/>
        <v>-4056746050374.4609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-4056746050374.4609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-16903108543.226923</v>
      </c>
      <c r="L4002" s="444">
        <f t="shared" ca="1" si="159"/>
        <v>-4073649158917.688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-4073649158917.688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-16973538162.15703</v>
      </c>
      <c r="L4003" s="444">
        <f t="shared" ca="1" si="159"/>
        <v>-4090622697079.8452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-4090622697079.8452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-17044261237.832687</v>
      </c>
      <c r="L4004" s="444">
        <f t="shared" ca="1" si="159"/>
        <v>-4107666958317.6777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-4107666958317.6777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-17115278992.990324</v>
      </c>
      <c r="L4005" s="444">
        <f t="shared" ca="1" si="159"/>
        <v>-4124782237310.668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-4124782237310.668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-17186592655.461117</v>
      </c>
      <c r="L4006" s="444">
        <f t="shared" ca="1" si="159"/>
        <v>-4141968829966.1289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-4141968829966.1289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-17258203458.192204</v>
      </c>
      <c r="L4007" s="444">
        <f t="shared" ca="1" si="159"/>
        <v>-4159227033424.3213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-4159227033424.3213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-17330112639.268002</v>
      </c>
      <c r="L4008" s="444">
        <f t="shared" ca="1" si="159"/>
        <v>-4176557146063.5894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-4176557146063.5894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-17402321441.931622</v>
      </c>
      <c r="L4009" s="444">
        <f t="shared" ca="1" si="159"/>
        <v>-4193959467505.521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-4193959467505.521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-17474831114.606339</v>
      </c>
      <c r="L4010" s="444">
        <f t="shared" ca="1" si="159"/>
        <v>-4211434298620.1274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-4211434298620.1274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-17547642910.917194</v>
      </c>
      <c r="L4011" s="444">
        <f t="shared" ca="1" si="159"/>
        <v>-4228981941531.0444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-4228981941531.0444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-17620758089.712685</v>
      </c>
      <c r="L4012" s="444">
        <f t="shared" ca="1" si="159"/>
        <v>-4246602699620.7573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-4246602699620.7573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-17694177915.086487</v>
      </c>
      <c r="L4013" s="444">
        <f t="shared" ca="1" si="159"/>
        <v>-4264296877535.8438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-4264296877535.8438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-17767903656.399349</v>
      </c>
      <c r="L4014" s="444">
        <f t="shared" ca="1" si="159"/>
        <v>-4282064781192.2432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-4282064781192.2432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-17841936588.301014</v>
      </c>
      <c r="L4015" s="444">
        <f t="shared" ca="1" si="159"/>
        <v>-4299906717780.5439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-4299906717780.5439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-17916277990.752266</v>
      </c>
      <c r="L4016" s="444">
        <f t="shared" ca="1" si="159"/>
        <v>-4317822995771.2964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-4317822995771.2964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-17990929149.04707</v>
      </c>
      <c r="L4017" s="444">
        <f t="shared" ca="1" si="159"/>
        <v>-4335813924920.3433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-4335813924920.3433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-18065891353.834763</v>
      </c>
      <c r="L4018" s="444">
        <f t="shared" ca="1" si="159"/>
        <v>-4353879816274.1782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-4353879816274.1782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-18141165901.14241</v>
      </c>
      <c r="L4019" s="444">
        <f t="shared" ca="1" si="159"/>
        <v>-4372020982175.3208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-4372020982175.3208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-18216754092.397167</v>
      </c>
      <c r="L4020" s="444">
        <f t="shared" ca="1" si="159"/>
        <v>-4390237736267.7178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-4390237736267.7178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-18292657234.448822</v>
      </c>
      <c r="L4021" s="444">
        <f t="shared" ca="1" si="159"/>
        <v>-4408530393502.167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-4408530393502.167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-18368876639.592361</v>
      </c>
      <c r="L4022" s="444">
        <f t="shared" ca="1" si="159"/>
        <v>-4426899270141.7598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-4426899270141.7598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-18445413625.590664</v>
      </c>
      <c r="L4023" s="444">
        <f t="shared" ca="1" si="159"/>
        <v>-4445344683767.3506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-4445344683767.3506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-18522269515.697292</v>
      </c>
      <c r="L4024" s="444">
        <f t="shared" ca="1" si="159"/>
        <v>-4463866953283.0479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-4463866953283.0479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-18599445638.679367</v>
      </c>
      <c r="L4025" s="444">
        <f t="shared" ca="1" si="159"/>
        <v>-4482466398921.7275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-4482466398921.7275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-18676943328.84053</v>
      </c>
      <c r="L4026" s="444">
        <f t="shared" ca="1" si="159"/>
        <v>-4501143342250.5684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-4501143342250.5684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-18754763926.044033</v>
      </c>
      <c r="L4027" s="444">
        <f t="shared" ca="1" si="159"/>
        <v>-4519898106176.6123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-4519898106176.6123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-18832908775.735886</v>
      </c>
      <c r="L4028" s="444">
        <f t="shared" ca="1" si="159"/>
        <v>-4538731014952.3486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-4538731014952.3486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-18911379228.968121</v>
      </c>
      <c r="L4029" s="444">
        <f t="shared" ca="1" si="159"/>
        <v>-4557642394181.3164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-4557642394181.3164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-18990176642.42215</v>
      </c>
      <c r="L4030" s="444">
        <f t="shared" ca="1" si="159"/>
        <v>-4576632570823.7383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-4576632570823.7383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-19069302378.432243</v>
      </c>
      <c r="L4031" s="444">
        <f t="shared" ca="1" si="159"/>
        <v>-4595701873202.1709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-4595701873202.1709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-19148757805.009045</v>
      </c>
      <c r="L4032" s="444">
        <f t="shared" ca="1" si="159"/>
        <v>-4614850631007.1797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-4614850631007.1797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-19228544295.863247</v>
      </c>
      <c r="L4033" s="444">
        <f t="shared" ca="1" si="159"/>
        <v>-4634079175303.043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-4634079175303.043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-19308663230.429344</v>
      </c>
      <c r="L4034" s="444">
        <f t="shared" ca="1" si="159"/>
        <v>-4653387838533.4727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-4653387838533.4727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-19389115993.889469</v>
      </c>
      <c r="L4035" s="444">
        <f t="shared" ca="1" si="159"/>
        <v>-4672776954527.3623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-4672776954527.3623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-19469903977.197342</v>
      </c>
      <c r="L4036" s="444">
        <f t="shared" ca="1" si="159"/>
        <v>-4692246858504.5596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-4692246858504.5596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-19551028577.102333</v>
      </c>
      <c r="L4037" s="444">
        <f t="shared" ca="1" si="159"/>
        <v>-4711797887081.6621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-4711797887081.6621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-19632491196.173592</v>
      </c>
      <c r="L4038" s="444">
        <f t="shared" ca="1" si="159"/>
        <v>-4731430378277.8359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-4731430378277.8359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-19714293242.824318</v>
      </c>
      <c r="L4039" s="444">
        <f t="shared" ca="1" si="159"/>
        <v>-4751144671520.6602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-4751144671520.6602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-19796436131.336082</v>
      </c>
      <c r="L4040" s="444">
        <f t="shared" ca="1" si="159"/>
        <v>-4770941107651.9961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-4770941107651.9961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-19878921281.883316</v>
      </c>
      <c r="L4041" s="444">
        <f t="shared" ca="1" si="159"/>
        <v>-4790820028933.8799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-4790820028933.8799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-19961750120.557831</v>
      </c>
      <c r="L4042" s="444">
        <f t="shared" ca="1" si="159"/>
        <v>-4810781779054.4375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-4810781779054.4375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-20044924079.39349</v>
      </c>
      <c r="L4043" s="444">
        <f t="shared" ca="1" si="159"/>
        <v>-4830826703133.8311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-4830826703133.8311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-20128444596.390961</v>
      </c>
      <c r="L4044" s="444">
        <f t="shared" ca="1" si="159"/>
        <v>-4850955147730.2217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-4850955147730.2217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-20212313115.542591</v>
      </c>
      <c r="L4045" s="444">
        <f t="shared" ca="1" si="159"/>
        <v>-4871167460845.7646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-4871167460845.7646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-20296531086.857353</v>
      </c>
      <c r="L4046" s="444">
        <f t="shared" ca="1" si="159"/>
        <v>-4891463991932.6221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-4891463991932.6221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-20381099966.385925</v>
      </c>
      <c r="L4047" s="444">
        <f t="shared" ca="1" si="159"/>
        <v>-4911845091899.0078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-4911845091899.0078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-20466021216.245865</v>
      </c>
      <c r="L4048" s="444">
        <f t="shared" ca="1" si="159"/>
        <v>-4932311113115.2539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-4932311113115.2539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-20551296304.646893</v>
      </c>
      <c r="L4049" s="444">
        <f t="shared" ca="1" si="159"/>
        <v>-4952862409419.9004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-4952862409419.9004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-20636926705.916252</v>
      </c>
      <c r="L4050" s="444">
        <f t="shared" ca="1" si="159"/>
        <v>-4973499336125.8164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-4973499336125.8164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-20722913900.524235</v>
      </c>
      <c r="L4051" s="444">
        <f t="shared" ca="1" si="159"/>
        <v>-4994222250026.3408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-4994222250026.3408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-20809259375.109753</v>
      </c>
      <c r="L4052" s="444">
        <f t="shared" ca="1" si="159"/>
        <v>-5015031509401.4502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-5015031509401.4502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-20895964622.506042</v>
      </c>
      <c r="L4053" s="444">
        <f t="shared" ca="1" si="159"/>
        <v>-5035927474023.9561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-5035927474023.9561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-20983031141.766483</v>
      </c>
      <c r="L4054" s="444">
        <f t="shared" ca="1" si="159"/>
        <v>-5056910505165.7227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-5056910505165.7227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-21070460438.19051</v>
      </c>
      <c r="L4055" s="444">
        <f t="shared" ca="1" si="159"/>
        <v>-5077980965603.9131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-5077980965603.9131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-21158254023.349636</v>
      </c>
      <c r="L4056" s="444">
        <f t="shared" ca="1" si="159"/>
        <v>-5099139219627.2627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-5099139219627.2627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-21246413415.113594</v>
      </c>
      <c r="L4057" s="444">
        <f t="shared" ca="1" si="159"/>
        <v>-5120385633042.376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-5120385633042.376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-21334940137.676567</v>
      </c>
      <c r="L4058" s="444">
        <f t="shared" ca="1" si="159"/>
        <v>-5141720573180.0527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-5141720573180.0527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-21423835721.583553</v>
      </c>
      <c r="L4059" s="444">
        <f t="shared" ca="1" si="159"/>
        <v>-5163144408901.6367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-5163144408901.6367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-21513101703.756821</v>
      </c>
      <c r="L4060" s="444">
        <f t="shared" ca="1" si="159"/>
        <v>-5184657510605.3936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-5184657510605.3936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-21602739627.522472</v>
      </c>
      <c r="L4061" s="444">
        <f t="shared" ca="1" si="159"/>
        <v>-5206260250232.916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-5206260250232.916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-21692751042.63715</v>
      </c>
      <c r="L4062" s="444">
        <f t="shared" ca="1" si="159"/>
        <v>-5227953001275.5527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-5227953001275.5527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-21783137505.314804</v>
      </c>
      <c r="L4063" s="444">
        <f t="shared" ca="1" si="159"/>
        <v>-5249736138780.8672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-5249736138780.8672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-21873900578.253613</v>
      </c>
      <c r="L4064" s="444">
        <f t="shared" ca="1" si="159"/>
        <v>-5271610039359.1211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-5271610039359.1211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-21965041830.663006</v>
      </c>
      <c r="L4065" s="444">
        <f t="shared" ca="1" si="159"/>
        <v>-5293575081189.7842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-5293575081189.7842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-22056562838.290768</v>
      </c>
      <c r="L4066" s="444">
        <f t="shared" ca="1" si="159"/>
        <v>-5315631644028.0752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-5315631644028.0752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-22148465183.450314</v>
      </c>
      <c r="L4067" s="444">
        <f t="shared" ca="1" si="159"/>
        <v>-5337780109211.5254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-5337780109211.5254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-22240750455.048023</v>
      </c>
      <c r="L4068" s="444">
        <f t="shared" ca="1" si="159"/>
        <v>-5360020859666.5732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-5360020859666.5732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-22333420248.610722</v>
      </c>
      <c r="L4069" s="444">
        <f t="shared" ca="1" si="159"/>
        <v>-5382354279915.1836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-5382354279915.1836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-22426476166.313263</v>
      </c>
      <c r="L4070" s="444">
        <f t="shared" ca="1" si="159"/>
        <v>-5404780756081.4971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-5404780756081.4971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-22519919817.006237</v>
      </c>
      <c r="L4071" s="444">
        <f t="shared" ca="1" si="159"/>
        <v>-5427300675898.5029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-5427300675898.5029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-22613752816.243763</v>
      </c>
      <c r="L4072" s="444">
        <f t="shared" ca="1" si="159"/>
        <v>-5449914428714.7471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-5449914428714.7471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-22707976786.311447</v>
      </c>
      <c r="L4073" s="444">
        <f t="shared" ca="1" si="159"/>
        <v>-5472622405501.0586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-5472622405501.0586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-22802593356.25441</v>
      </c>
      <c r="L4074" s="444">
        <f t="shared" ca="1" si="159"/>
        <v>-5495424998857.3135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-5495424998857.3135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-22897604161.905472</v>
      </c>
      <c r="L4075" s="444">
        <f t="shared" ca="1" si="159"/>
        <v>-5518322603019.2188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-5518322603019.2188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-22993010845.91341</v>
      </c>
      <c r="L4076" s="444">
        <f t="shared" ca="1" si="159"/>
        <v>-5541315613865.1318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-5541315613865.1318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-23088815057.771381</v>
      </c>
      <c r="L4077" s="444">
        <f t="shared" ca="1" si="159"/>
        <v>-5564404428922.9033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-5564404428922.9033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-23185018453.845428</v>
      </c>
      <c r="L4078" s="444">
        <f t="shared" ca="1" si="159"/>
        <v>-5587589447376.749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-5587589447376.749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-23281622697.403122</v>
      </c>
      <c r="L4079" s="444">
        <f t="shared" ca="1" si="159"/>
        <v>-5610871070074.1523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-5610871070074.1523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-23378629458.6423</v>
      </c>
      <c r="L4080" s="444">
        <f t="shared" ca="1" si="159"/>
        <v>-5634249699532.7949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-5634249699532.7949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-23476040414.719978</v>
      </c>
      <c r="L4081" s="444">
        <f t="shared" ca="1" si="159"/>
        <v>-5657725739947.5146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-5657725739947.5146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-23573857249.781311</v>
      </c>
      <c r="L4082" s="444">
        <f t="shared" ca="1" si="159"/>
        <v>-5681299597197.2959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-5681299597197.2959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-23672081654.988731</v>
      </c>
      <c r="L4083" s="444">
        <f t="shared" ca="1" si="159"/>
        <v>-5704971678852.2842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-5704971678852.2842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-23770715328.551186</v>
      </c>
      <c r="L4084" s="444">
        <f t="shared" ca="1" si="159"/>
        <v>-5728742394180.835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-5728742394180.835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-23869759975.753479</v>
      </c>
      <c r="L4085" s="444">
        <f t="shared" ca="1" si="159"/>
        <v>-5752612154156.5889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-5752612154156.5889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-23969217308.985786</v>
      </c>
      <c r="L4086" s="444">
        <f t="shared" ca="1" si="159"/>
        <v>-5776581371465.5742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-5776581371465.5742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-24069089047.773224</v>
      </c>
      <c r="L4087" s="444">
        <f t="shared" ca="1" si="159"/>
        <v>-5800650460513.3477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-5800650460513.3477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-24169376918.805614</v>
      </c>
      <c r="L4088" s="444">
        <f t="shared" ref="L4088:L4342" ca="1" si="164">I4088-J4088+K4088</f>
        <v>-5824819837432.1533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-5824819837432.1533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-24270082655.967304</v>
      </c>
      <c r="L4089" s="444">
        <f t="shared" ca="1" si="164"/>
        <v>-5849089920088.1211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-5849089920088.1211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-24371208000.367172</v>
      </c>
      <c r="L4090" s="444">
        <f t="shared" ca="1" si="164"/>
        <v>-5873461128088.4883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-5873461128088.4883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-24472754700.368702</v>
      </c>
      <c r="L4091" s="444">
        <f t="shared" ca="1" si="164"/>
        <v>-5897933882788.8574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-5897933882788.8574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-24574724511.620239</v>
      </c>
      <c r="L4092" s="444">
        <f t="shared" ca="1" si="164"/>
        <v>-5922508607300.4775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-5922508607300.4775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-24677119197.085323</v>
      </c>
      <c r="L4093" s="444">
        <f t="shared" ca="1" si="164"/>
        <v>-5947185726497.5625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-5947185726497.5625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-24779940527.073177</v>
      </c>
      <c r="L4094" s="444">
        <f t="shared" ca="1" si="164"/>
        <v>-5971965667024.6357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-5971965667024.6357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-24883190279.269314</v>
      </c>
      <c r="L4095" s="444">
        <f t="shared" ca="1" si="164"/>
        <v>-5996848857303.9053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-5996848857303.9053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-24986870238.766273</v>
      </c>
      <c r="L4096" s="444">
        <f t="shared" ca="1" si="164"/>
        <v>-6021835727542.6719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-6021835727542.6719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-25090982198.094467</v>
      </c>
      <c r="L4097" s="444">
        <f t="shared" ca="1" si="164"/>
        <v>-6046926709740.7666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-6046926709740.7666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-25195527957.253193</v>
      </c>
      <c r="L4098" s="444">
        <f t="shared" ca="1" si="164"/>
        <v>-6072122237698.0195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-6072122237698.0195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-25300509323.741749</v>
      </c>
      <c r="L4099" s="444">
        <f t="shared" ca="1" si="164"/>
        <v>-6097422747021.7617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-6097422747021.7617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-25405928112.590675</v>
      </c>
      <c r="L4100" s="444">
        <f t="shared" ca="1" si="164"/>
        <v>-6122828675134.3525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-6122828675134.3525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-25511786146.393135</v>
      </c>
      <c r="L4101" s="444">
        <f t="shared" ca="1" si="164"/>
        <v>-6148340461280.7461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-6148340461280.7461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-25618085255.336441</v>
      </c>
      <c r="L4102" s="444">
        <f t="shared" ca="1" si="164"/>
        <v>-6173958546536.083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-6173958546536.083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-25724827277.233681</v>
      </c>
      <c r="L4103" s="444">
        <f t="shared" ca="1" si="164"/>
        <v>-6199683373813.3164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-6199683373813.3164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-25832014057.555485</v>
      </c>
      <c r="L4104" s="444">
        <f t="shared" ca="1" si="164"/>
        <v>-6225515387870.8721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-6225515387870.8721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-25939647449.461967</v>
      </c>
      <c r="L4105" s="444">
        <f t="shared" ca="1" si="164"/>
        <v>-6251455035320.334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-6251455035320.334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-26047729313.834724</v>
      </c>
      <c r="L4106" s="444">
        <f t="shared" ca="1" si="164"/>
        <v>-6277502764634.1689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-6277502764634.1689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-26156261519.309036</v>
      </c>
      <c r="L4107" s="444">
        <f t="shared" ca="1" si="164"/>
        <v>-6303659026153.4775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-6303659026153.4775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-26265245942.306156</v>
      </c>
      <c r="L4108" s="444">
        <f t="shared" ca="1" si="164"/>
        <v>-6329924272095.7842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-6329924272095.7842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-26374684467.065765</v>
      </c>
      <c r="L4109" s="444">
        <f t="shared" ca="1" si="164"/>
        <v>-6356298956562.8496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-6356298956562.8496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-26484578985.678539</v>
      </c>
      <c r="L4110" s="444">
        <f t="shared" ca="1" si="164"/>
        <v>-6382783535548.5283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-6382783535548.5283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-26594931398.118866</v>
      </c>
      <c r="L4111" s="444">
        <f t="shared" ca="1" si="164"/>
        <v>-6409378466946.6475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-6409378466946.6475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-26705743612.277699</v>
      </c>
      <c r="L4112" s="444">
        <f t="shared" ca="1" si="164"/>
        <v>-6436084210558.9248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-6436084210558.9248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-26817017543.995522</v>
      </c>
      <c r="L4113" s="444">
        <f t="shared" ca="1" si="164"/>
        <v>-6462901228102.9199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-6462901228102.9199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-26928755117.095501</v>
      </c>
      <c r="L4114" s="444">
        <f t="shared" ca="1" si="164"/>
        <v>-6489829983220.0156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-6489829983220.0156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-27040958263.416733</v>
      </c>
      <c r="L4115" s="444">
        <f t="shared" ca="1" si="164"/>
        <v>-6516870941483.4326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-6516870941483.4326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-27153628922.847637</v>
      </c>
      <c r="L4116" s="444">
        <f t="shared" ca="1" si="164"/>
        <v>-6544024570406.2803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-6544024570406.2803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-27266769043.359501</v>
      </c>
      <c r="L4117" s="444">
        <f t="shared" ca="1" si="164"/>
        <v>-6571291339449.6396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-6571291339449.6396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-27380380581.040165</v>
      </c>
      <c r="L4118" s="444">
        <f t="shared" ca="1" si="164"/>
        <v>-6598671720030.6797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-6598671720030.6797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-27494465500.127831</v>
      </c>
      <c r="L4119" s="444">
        <f t="shared" ca="1" si="164"/>
        <v>-6626166185530.8076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-6626166185530.8076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-27609025773.045033</v>
      </c>
      <c r="L4120" s="444">
        <f t="shared" ca="1" si="164"/>
        <v>-6653775211303.8525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-6653775211303.8525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-27724063380.43272</v>
      </c>
      <c r="L4121" s="444">
        <f t="shared" ca="1" si="164"/>
        <v>-6681499274684.2852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-6681499274684.2852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-27839580311.184521</v>
      </c>
      <c r="L4122" s="444">
        <f t="shared" ca="1" si="164"/>
        <v>-6709338854995.4697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-6709338854995.4697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-27955578562.481125</v>
      </c>
      <c r="L4123" s="444">
        <f t="shared" ca="1" si="164"/>
        <v>-6737294433557.9512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-6737294433557.9512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-28072060139.824795</v>
      </c>
      <c r="L4124" s="444">
        <f t="shared" ca="1" si="164"/>
        <v>-6765366493697.7764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-6765366493697.7764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-28189027057.074066</v>
      </c>
      <c r="L4125" s="444">
        <f t="shared" ca="1" si="164"/>
        <v>-6793555520754.8506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-6793555520754.8506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-28306481336.478542</v>
      </c>
      <c r="L4126" s="444">
        <f t="shared" ca="1" si="164"/>
        <v>-6821862002091.3291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-6821862002091.3291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-28424425008.713871</v>
      </c>
      <c r="L4127" s="444">
        <f t="shared" ca="1" si="164"/>
        <v>-6850286427100.043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-6850286427100.043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-28542860112.916843</v>
      </c>
      <c r="L4128" s="444">
        <f t="shared" ca="1" si="164"/>
        <v>-6878829287212.96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-6878829287212.96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-28661788696.720665</v>
      </c>
      <c r="L4129" s="444">
        <f t="shared" ca="1" si="164"/>
        <v>-6907491075909.6807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-6907491075909.6807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-28781212816.290337</v>
      </c>
      <c r="L4130" s="444">
        <f t="shared" ca="1" si="164"/>
        <v>-6936272288725.9707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-6936272288725.9707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-28901134536.358215</v>
      </c>
      <c r="L4131" s="444">
        <f t="shared" ca="1" si="164"/>
        <v>-6965173423262.3291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-6965173423262.3291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-29021555930.259705</v>
      </c>
      <c r="L4132" s="444">
        <f t="shared" ca="1" si="164"/>
        <v>-6994194979192.5889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-6994194979192.5889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-29142479079.969124</v>
      </c>
      <c r="L4133" s="444">
        <f t="shared" ca="1" si="164"/>
        <v>-7023337458272.5576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-7023337458272.5576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-29263906076.135654</v>
      </c>
      <c r="L4134" s="444">
        <f t="shared" ca="1" si="164"/>
        <v>-7052601364348.6934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-7052601364348.6934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-29385839018.119556</v>
      </c>
      <c r="L4135" s="444">
        <f t="shared" ca="1" si="164"/>
        <v>-7081987203366.8125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-7081987203366.8125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-29508280014.028385</v>
      </c>
      <c r="L4136" s="444">
        <f t="shared" ca="1" si="164"/>
        <v>-7111495483380.8408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-7111495483380.8408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-29631231180.753502</v>
      </c>
      <c r="L4137" s="444">
        <f t="shared" ca="1" si="164"/>
        <v>-7141126714561.5947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-7141126714561.5947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-29754694644.006645</v>
      </c>
      <c r="L4138" s="444">
        <f t="shared" ca="1" si="164"/>
        <v>-7170881409205.6016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-7170881409205.6016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-29878672538.356674</v>
      </c>
      <c r="L4139" s="444">
        <f t="shared" ca="1" si="164"/>
        <v>-7200760081743.958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-7200760081743.958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-30003167007.266491</v>
      </c>
      <c r="L4140" s="444">
        <f t="shared" ca="1" si="164"/>
        <v>-7230763248751.2246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-7230763248751.2246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-30128180203.1301</v>
      </c>
      <c r="L4141" s="444">
        <f t="shared" ca="1" si="164"/>
        <v>-7260891428954.3545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-7260891428954.3545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-30253714287.309811</v>
      </c>
      <c r="L4142" s="444">
        <f t="shared" ca="1" si="164"/>
        <v>-7291145143241.6641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-7291145143241.6641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-30379771430.173603</v>
      </c>
      <c r="L4143" s="444">
        <f t="shared" ca="1" si="164"/>
        <v>-7321524914671.8379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-7321524914671.8379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-30506353811.132656</v>
      </c>
      <c r="L4144" s="444">
        <f t="shared" ca="1" si="164"/>
        <v>-7352031268482.9707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-7352031268482.9707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-30633463618.679039</v>
      </c>
      <c r="L4145" s="444">
        <f t="shared" ca="1" si="164"/>
        <v>-7382664732101.6494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-7382664732101.6494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-30761103050.423538</v>
      </c>
      <c r="L4146" s="444">
        <f t="shared" ca="1" si="164"/>
        <v>-7413425835152.0732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-7413425835152.0732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-30889274313.133636</v>
      </c>
      <c r="L4147" s="444">
        <f t="shared" ca="1" si="164"/>
        <v>-7444315109465.207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-7444315109465.207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-31017979622.771694</v>
      </c>
      <c r="L4148" s="444">
        <f t="shared" ca="1" si="164"/>
        <v>-7475333089087.9785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-7475333089087.9785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-31147221204.533245</v>
      </c>
      <c r="L4149" s="444">
        <f t="shared" ca="1" si="164"/>
        <v>-7506480310292.5117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-7506480310292.5117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-31277001292.885464</v>
      </c>
      <c r="L4150" s="444">
        <f t="shared" ca="1" si="164"/>
        <v>-7537757311585.3975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-7537757311585.3975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-31407322131.605824</v>
      </c>
      <c r="L4151" s="444">
        <f t="shared" ca="1" si="164"/>
        <v>-7569164633717.0029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-7569164633717.0029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-31538185973.820847</v>
      </c>
      <c r="L4152" s="444">
        <f t="shared" ca="1" si="164"/>
        <v>-7600702819690.8242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-7600702819690.8242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-31669595082.045097</v>
      </c>
      <c r="L4153" s="444">
        <f t="shared" ca="1" si="164"/>
        <v>-7632372414772.8691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-7632372414772.8691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-31801551728.220287</v>
      </c>
      <c r="L4154" s="444">
        <f t="shared" ca="1" si="164"/>
        <v>-7664173966501.0898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-7664173966501.0898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-31934058193.754539</v>
      </c>
      <c r="L4155" s="444">
        <f t="shared" ca="1" si="164"/>
        <v>-7696108024694.8447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-7696108024694.8447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-32067116769.561855</v>
      </c>
      <c r="L4156" s="444">
        <f t="shared" ca="1" si="164"/>
        <v>-7728175141464.4063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-7728175141464.4063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-32200729756.101692</v>
      </c>
      <c r="L4157" s="444">
        <f t="shared" ca="1" si="164"/>
        <v>-7760375871220.5078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-7760375871220.5078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-32334899463.418785</v>
      </c>
      <c r="L4158" s="444">
        <f t="shared" ca="1" si="164"/>
        <v>-7792710770683.9268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-7792710770683.9268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-32469628211.183029</v>
      </c>
      <c r="L4159" s="444">
        <f t="shared" ca="1" si="164"/>
        <v>-7825180398895.1094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-7825180398895.1094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-32604918328.729626</v>
      </c>
      <c r="L4160" s="444">
        <f t="shared" ca="1" si="164"/>
        <v>-7857785317223.8389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-7857785317223.8389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-32740772155.099327</v>
      </c>
      <c r="L4161" s="444">
        <f t="shared" ca="1" si="164"/>
        <v>-7890526089378.9385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-7890526089378.9385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-32877192039.078915</v>
      </c>
      <c r="L4162" s="444">
        <f t="shared" ca="1" si="164"/>
        <v>-7923403281418.0176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-7923403281418.0176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-33014180339.241745</v>
      </c>
      <c r="L4163" s="444">
        <f t="shared" ca="1" si="164"/>
        <v>-7956417461757.2598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-7956417461757.2598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-33151739423.988579</v>
      </c>
      <c r="L4164" s="444">
        <f t="shared" ca="1" si="164"/>
        <v>-7989569201181.248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-7989569201181.248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-33289871671.588535</v>
      </c>
      <c r="L4165" s="444">
        <f t="shared" ca="1" si="164"/>
        <v>-8022859072852.8369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-8022859072852.8369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-33428579470.220154</v>
      </c>
      <c r="L4166" s="444">
        <f t="shared" ca="1" si="164"/>
        <v>-8056287652323.0566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-8056287652323.0566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-33567865218.012737</v>
      </c>
      <c r="L4167" s="444">
        <f t="shared" ca="1" si="164"/>
        <v>-8089855517541.0693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-8089855517541.0693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-33707731323.087791</v>
      </c>
      <c r="L4168" s="444">
        <f t="shared" ca="1" si="164"/>
        <v>-8123563248864.1572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-8123563248864.1572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-33848180203.600655</v>
      </c>
      <c r="L4169" s="444">
        <f t="shared" ca="1" si="164"/>
        <v>-8157411429067.7578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-8157411429067.7578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-33989214287.782322</v>
      </c>
      <c r="L4170" s="444">
        <f t="shared" ca="1" si="164"/>
        <v>-8191400643355.54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-8191400643355.54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-34130836013.981411</v>
      </c>
      <c r="L4171" s="444">
        <f t="shared" ca="1" si="164"/>
        <v>-8225531479369.5215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-8225531479369.5215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-34273047830.706345</v>
      </c>
      <c r="L4172" s="444">
        <f t="shared" ca="1" si="164"/>
        <v>-8259804527200.2275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-8259804527200.2275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-34415852196.667618</v>
      </c>
      <c r="L4173" s="444">
        <f t="shared" ca="1" si="164"/>
        <v>-8294220379396.8955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-8294220379396.8955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-34559251580.820396</v>
      </c>
      <c r="L4174" s="444">
        <f t="shared" ca="1" si="164"/>
        <v>-8328779630977.7158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-8328779630977.7158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-34703248462.407143</v>
      </c>
      <c r="L4175" s="444">
        <f t="shared" ca="1" si="164"/>
        <v>-8363482879440.123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-8363482879440.123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-34847845331.000511</v>
      </c>
      <c r="L4176" s="444">
        <f t="shared" ca="1" si="164"/>
        <v>-8398330724771.124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-8398330724771.124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-34993044686.546349</v>
      </c>
      <c r="L4177" s="444">
        <f t="shared" ca="1" si="164"/>
        <v>-8433323769457.6699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-8433323769457.6699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-35138849039.40696</v>
      </c>
      <c r="L4178" s="444">
        <f t="shared" ca="1" si="164"/>
        <v>-8468462618497.0771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-8468462618497.0771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-35285260910.404495</v>
      </c>
      <c r="L4179" s="444">
        <f t="shared" ca="1" si="164"/>
        <v>-8503747879407.4814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-8503747879407.4814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-35432282830.864502</v>
      </c>
      <c r="L4180" s="444">
        <f t="shared" ca="1" si="164"/>
        <v>-8539180162238.3457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-8539180162238.3457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-35579917342.659775</v>
      </c>
      <c r="L4181" s="444">
        <f t="shared" ca="1" si="164"/>
        <v>-8574760079581.0059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-8574760079581.0059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-35728166998.254189</v>
      </c>
      <c r="L4182" s="444">
        <f t="shared" ca="1" si="164"/>
        <v>-8610488246579.2598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-8610488246579.2598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-35877034360.746918</v>
      </c>
      <c r="L4183" s="444">
        <f t="shared" ca="1" si="164"/>
        <v>-8646365280940.0068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-8646365280940.0068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-36026522003.916695</v>
      </c>
      <c r="L4184" s="444">
        <f t="shared" ca="1" si="164"/>
        <v>-8682391802943.9238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-8682391802943.9238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-36176632512.26635</v>
      </c>
      <c r="L4185" s="444">
        <f t="shared" ca="1" si="164"/>
        <v>-8718568435456.1904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-8718568435456.1904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-36327368481.067459</v>
      </c>
      <c r="L4186" s="444">
        <f t="shared" ca="1" si="164"/>
        <v>-8754895803937.2578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-8754895803937.2578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-36478732516.405243</v>
      </c>
      <c r="L4187" s="444">
        <f t="shared" ca="1" si="164"/>
        <v>-8791374536453.6631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-8791374536453.6631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-36630727235.223595</v>
      </c>
      <c r="L4188" s="444">
        <f t="shared" ca="1" si="164"/>
        <v>-8828005263688.8867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-8828005263688.8867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-36783355265.370361</v>
      </c>
      <c r="L4189" s="444">
        <f t="shared" ca="1" si="164"/>
        <v>-8864788618954.2578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-8864788618954.2578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-36936619245.642738</v>
      </c>
      <c r="L4190" s="444">
        <f t="shared" ca="1" si="164"/>
        <v>-8901725238199.9004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-8901725238199.9004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-37090521825.832916</v>
      </c>
      <c r="L4191" s="444">
        <f t="shared" ca="1" si="164"/>
        <v>-8938815760025.7324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-8938815760025.7324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-37245065666.773888</v>
      </c>
      <c r="L4192" s="444">
        <f t="shared" ca="1" si="164"/>
        <v>-8976060825692.5059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-8976060825692.5059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-37400253440.385437</v>
      </c>
      <c r="L4193" s="444">
        <f t="shared" ca="1" si="164"/>
        <v>-9013461079132.8906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-9013461079132.8906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-37556087829.720375</v>
      </c>
      <c r="L4194" s="444">
        <f t="shared" ca="1" si="164"/>
        <v>-9051017166962.6113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-9051017166962.6113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-37712571529.01088</v>
      </c>
      <c r="L4195" s="444">
        <f t="shared" ca="1" si="164"/>
        <v>-9088729738491.623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-9088729738491.623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-37869707243.715096</v>
      </c>
      <c r="L4196" s="444">
        <f t="shared" ca="1" si="164"/>
        <v>-9126599445735.3379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-9126599445735.3379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-38027497690.563904</v>
      </c>
      <c r="L4197" s="444">
        <f t="shared" ca="1" si="164"/>
        <v>-9164626943425.9023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-9164626943425.9023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-38185945597.607925</v>
      </c>
      <c r="L4198" s="444">
        <f t="shared" ca="1" si="164"/>
        <v>-9202812889023.5098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-9202812889023.5098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-38345053704.264626</v>
      </c>
      <c r="L4199" s="444">
        <f t="shared" ca="1" si="164"/>
        <v>-9241157942727.7734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-9241157942727.7734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-38504824761.365723</v>
      </c>
      <c r="L4200" s="444">
        <f t="shared" ca="1" si="164"/>
        <v>-9279662767489.1387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-9279662767489.1387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-38665261531.204742</v>
      </c>
      <c r="L4201" s="444">
        <f t="shared" ca="1" si="164"/>
        <v>-9318328029020.3438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-9318328029020.3438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-38826366787.584763</v>
      </c>
      <c r="L4202" s="444">
        <f t="shared" ca="1" si="164"/>
        <v>-9357154395807.9277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-9357154395807.9277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-38988143315.866364</v>
      </c>
      <c r="L4203" s="444">
        <f t="shared" ca="1" si="164"/>
        <v>-9396142539123.7949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-9396142539123.7949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-39150593913.015808</v>
      </c>
      <c r="L4204" s="444">
        <f t="shared" ca="1" si="164"/>
        <v>-9435293133036.8105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-9435293133036.8105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-39313721387.653374</v>
      </c>
      <c r="L4205" s="444">
        <f t="shared" ca="1" si="164"/>
        <v>-9474606854424.4648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-9474606854424.4648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-39477528560.101936</v>
      </c>
      <c r="L4206" s="444">
        <f t="shared" ca="1" si="164"/>
        <v>-9514084382984.5664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-9514084382984.5664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-39642018262.435692</v>
      </c>
      <c r="L4207" s="444">
        <f t="shared" ca="1" si="164"/>
        <v>-9553726401247.002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-9553726401247.002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-39807193338.529175</v>
      </c>
      <c r="L4208" s="444">
        <f t="shared" ca="1" si="164"/>
        <v>-9593533594585.5313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-9593533594585.5313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-39973056644.106377</v>
      </c>
      <c r="L4209" s="444">
        <f t="shared" ca="1" si="164"/>
        <v>-9633506651229.6367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-9633506651229.6367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-40139611046.790154</v>
      </c>
      <c r="L4210" s="444">
        <f t="shared" ca="1" si="164"/>
        <v>-9673646262276.4277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-9673646262276.4277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-40306859426.151779</v>
      </c>
      <c r="L4211" s="444">
        <f t="shared" ca="1" si="164"/>
        <v>-9713953121702.5801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-9713953121702.5801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-40474804673.76075</v>
      </c>
      <c r="L4212" s="444">
        <f t="shared" ca="1" si="164"/>
        <v>-9754427926376.3418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-9754427926376.3418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-40643449693.234756</v>
      </c>
      <c r="L4213" s="444">
        <f t="shared" ca="1" si="164"/>
        <v>-9795071376069.5762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-9795071376069.5762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-40812797400.289902</v>
      </c>
      <c r="L4214" s="444">
        <f t="shared" ca="1" si="164"/>
        <v>-9835884173469.8652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-9835884173469.8652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-40982850722.791107</v>
      </c>
      <c r="L4215" s="444">
        <f t="shared" ca="1" si="164"/>
        <v>-9876867024192.6563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-9876867024192.6563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-41153612600.802734</v>
      </c>
      <c r="L4216" s="444">
        <f t="shared" ca="1" si="164"/>
        <v>-9918020636793.459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-9918020636793.459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-41325085986.639412</v>
      </c>
      <c r="L4217" s="444">
        <f t="shared" ca="1" si="164"/>
        <v>-9959345722780.0977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-9959345722780.0977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-41497273844.917076</v>
      </c>
      <c r="L4218" s="444">
        <f t="shared" ca="1" si="164"/>
        <v>-10000842996625.016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-10000842996625.016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-41670179152.604233</v>
      </c>
      <c r="L4219" s="444">
        <f t="shared" ca="1" si="164"/>
        <v>-10042513175777.619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-10042513175777.619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-41843804899.07341</v>
      </c>
      <c r="L4220" s="444">
        <f t="shared" ca="1" si="164"/>
        <v>-10084356980676.693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-10084356980676.693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-42018154086.152885</v>
      </c>
      <c r="L4221" s="444">
        <f t="shared" ca="1" si="164"/>
        <v>-10126375134762.846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-10126375134762.846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-42193229728.17852</v>
      </c>
      <c r="L4222" s="444">
        <f t="shared" ca="1" si="164"/>
        <v>-10168568364491.023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-10168568364491.023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-42369034852.045929</v>
      </c>
      <c r="L4223" s="444">
        <f t="shared" ca="1" si="164"/>
        <v>-10210937399343.07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-10210937399343.07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-42545572497.262794</v>
      </c>
      <c r="L4224" s="444">
        <f t="shared" ca="1" si="164"/>
        <v>-10253482971840.334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-10253482971840.334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-42722845716.001389</v>
      </c>
      <c r="L4225" s="444">
        <f t="shared" ca="1" si="164"/>
        <v>-10296205817556.336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-10296205817556.336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-42900857573.151398</v>
      </c>
      <c r="L4226" s="444">
        <f t="shared" ca="1" si="164"/>
        <v>-10339106675129.488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-10339106675129.488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-43079611146.372864</v>
      </c>
      <c r="L4227" s="444">
        <f t="shared" ca="1" si="164"/>
        <v>-10382186286275.861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-10382186286275.861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-43259109526.149422</v>
      </c>
      <c r="L4228" s="444">
        <f t="shared" ca="1" si="164"/>
        <v>-10425445395802.012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-10425445395802.012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-43439355815.841713</v>
      </c>
      <c r="L4229" s="444">
        <f t="shared" ca="1" si="164"/>
        <v>-10468884751617.854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-10468884751617.854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-43620353131.741058</v>
      </c>
      <c r="L4230" s="444">
        <f t="shared" ca="1" si="164"/>
        <v>-10512505104749.594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-10512505104749.594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-43802104603.123306</v>
      </c>
      <c r="L4231" s="444">
        <f t="shared" ca="1" si="164"/>
        <v>-10556307209352.717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-10556307209352.717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-43984613372.302986</v>
      </c>
      <c r="L4232" s="444">
        <f t="shared" ca="1" si="164"/>
        <v>-10600291822725.02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-10600291822725.02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-44167882594.687584</v>
      </c>
      <c r="L4233" s="444">
        <f t="shared" ca="1" si="164"/>
        <v>-10644459705319.707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-10644459705319.707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-44351915438.832115</v>
      </c>
      <c r="L4234" s="444">
        <f t="shared" ca="1" si="164"/>
        <v>-10688811620758.539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-10688811620758.539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-44536715086.493912</v>
      </c>
      <c r="L4235" s="444">
        <f t="shared" ca="1" si="164"/>
        <v>-10733348335845.033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-10733348335845.033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-44722284732.687637</v>
      </c>
      <c r="L4236" s="444">
        <f t="shared" ca="1" si="164"/>
        <v>-10778070620577.721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-10778070620577.721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-44908627585.740501</v>
      </c>
      <c r="L4237" s="444">
        <f t="shared" ca="1" si="164"/>
        <v>-10822979248163.461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-10822979248163.461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-45095746867.347755</v>
      </c>
      <c r="L4238" s="444">
        <f t="shared" ca="1" si="164"/>
        <v>-10868074995030.809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-10868074995030.809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-45283645812.628372</v>
      </c>
      <c r="L4239" s="444">
        <f t="shared" ca="1" si="164"/>
        <v>-10913358640843.438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-10913358640843.438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-45472327670.180992</v>
      </c>
      <c r="L4240" s="444">
        <f t="shared" ca="1" si="164"/>
        <v>-10958830968513.619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-10958830968513.619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-45661795702.140076</v>
      </c>
      <c r="L4241" s="444">
        <f t="shared" ca="1" si="164"/>
        <v>-11004492764215.76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-11004492764215.76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-45852053184.23233</v>
      </c>
      <c r="L4242" s="444">
        <f t="shared" ca="1" si="164"/>
        <v>-11050344817399.992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-11050344817399.992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-46043103405.833298</v>
      </c>
      <c r="L4243" s="444">
        <f t="shared" ca="1" si="164"/>
        <v>-11096387920805.826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-11096387920805.826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-46234949670.024277</v>
      </c>
      <c r="L4244" s="444">
        <f t="shared" ca="1" si="164"/>
        <v>-11142622870475.85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-11142622870475.85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-46427595293.649376</v>
      </c>
      <c r="L4245" s="444">
        <f t="shared" ca="1" si="164"/>
        <v>-11189050465769.498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-11189050465769.498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-46621043607.37291</v>
      </c>
      <c r="L4246" s="444">
        <f t="shared" ca="1" si="164"/>
        <v>-11235671509376.871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-11235671509376.871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-46815297955.736961</v>
      </c>
      <c r="L4247" s="444">
        <f t="shared" ca="1" si="164"/>
        <v>-11282486807332.607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-11282486807332.607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-47010361697.2192</v>
      </c>
      <c r="L4248" s="444">
        <f t="shared" ca="1" si="164"/>
        <v>-11329497169029.826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-11329497169029.826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-47206238204.290939</v>
      </c>
      <c r="L4249" s="444">
        <f t="shared" ca="1" si="164"/>
        <v>-11376703407234.117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-11376703407234.117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-47402930863.475487</v>
      </c>
      <c r="L4250" s="444">
        <f t="shared" ca="1" si="164"/>
        <v>-11424106338097.592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-11424106338097.592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-47600443075.406631</v>
      </c>
      <c r="L4251" s="444">
        <f t="shared" ca="1" si="164"/>
        <v>-11471706781172.998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-11471706781172.998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-47798778254.887489</v>
      </c>
      <c r="L4252" s="444">
        <f t="shared" ca="1" si="164"/>
        <v>-11519505559427.885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-11519505559427.885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-47997939830.949516</v>
      </c>
      <c r="L4253" s="444">
        <f t="shared" ca="1" si="164"/>
        <v>-11567503499258.834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-11567503499258.834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-48197931246.911804</v>
      </c>
      <c r="L4254" s="444">
        <f t="shared" ca="1" si="164"/>
        <v>-11615701430505.746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-11615701430505.746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-48398755960.440605</v>
      </c>
      <c r="L4255" s="444">
        <f t="shared" ca="1" si="164"/>
        <v>-11664100186466.188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-11664100186466.188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-48600417443.609116</v>
      </c>
      <c r="L4256" s="444">
        <f t="shared" ca="1" si="164"/>
        <v>-11712700603909.797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-11712700603909.797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-48802919182.957489</v>
      </c>
      <c r="L4257" s="444">
        <f t="shared" ca="1" si="164"/>
        <v>-11761503523092.754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-11761503523092.754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-49006264679.553139</v>
      </c>
      <c r="L4258" s="444">
        <f t="shared" ca="1" si="164"/>
        <v>-11810509787772.307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-11810509787772.307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-49210457449.051277</v>
      </c>
      <c r="L4259" s="444">
        <f t="shared" ca="1" si="164"/>
        <v>-11859720245221.357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-11859720245221.357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-49415501021.755653</v>
      </c>
      <c r="L4260" s="444">
        <f t="shared" ca="1" si="164"/>
        <v>-11909135746243.113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-11909135746243.113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-49621398942.679642</v>
      </c>
      <c r="L4261" s="444">
        <f t="shared" ca="1" si="164"/>
        <v>-11958757145185.793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-11958757145185.793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-49828154771.607468</v>
      </c>
      <c r="L4262" s="444">
        <f t="shared" ca="1" si="164"/>
        <v>-12008585299957.4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-12008585299957.4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-50035772083.155838</v>
      </c>
      <c r="L4263" s="444">
        <f t="shared" ca="1" si="164"/>
        <v>-12058621072040.557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-12058621072040.557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-50244254466.835655</v>
      </c>
      <c r="L4264" s="444">
        <f t="shared" ca="1" si="164"/>
        <v>-12108865326507.393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-12108865326507.393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-50453605527.114136</v>
      </c>
      <c r="L4265" s="444">
        <f t="shared" ca="1" si="164"/>
        <v>-12159318932034.506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-12159318932034.506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-50663828883.477104</v>
      </c>
      <c r="L4266" s="444">
        <f t="shared" ca="1" si="164"/>
        <v>-12209982760917.982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-12209982760917.982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-50874928170.491592</v>
      </c>
      <c r="L4267" s="444">
        <f t="shared" ca="1" si="164"/>
        <v>-12260857689088.475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-12260857689088.475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-51086907037.868645</v>
      </c>
      <c r="L4268" s="444">
        <f t="shared" ca="1" si="164"/>
        <v>-12311944596126.344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-12311944596126.344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-51299769150.526428</v>
      </c>
      <c r="L4269" s="444">
        <f t="shared" ca="1" si="164"/>
        <v>-12363244365276.871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-12363244365276.871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-51513518188.653625</v>
      </c>
      <c r="L4270" s="444">
        <f t="shared" ca="1" si="164"/>
        <v>-12414757883465.525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-12414757883465.525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-51728157847.773026</v>
      </c>
      <c r="L4271" s="444">
        <f t="shared" ca="1" si="164"/>
        <v>-12466486041313.299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-12466486041313.299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-51943691838.805412</v>
      </c>
      <c r="L4272" s="444">
        <f t="shared" ca="1" si="164"/>
        <v>-12518429733152.104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-12518429733152.104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-52160123888.133766</v>
      </c>
      <c r="L4273" s="444">
        <f t="shared" ca="1" si="164"/>
        <v>-12570589857040.236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-12570589857040.236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-52377457737.667648</v>
      </c>
      <c r="L4274" s="444">
        <f t="shared" ca="1" si="164"/>
        <v>-12622967314777.904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-12622967314777.904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-52595697144.907936</v>
      </c>
      <c r="L4275" s="444">
        <f t="shared" ca="1" si="164"/>
        <v>-12675563011922.813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-12675563011922.813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-52814845883.011719</v>
      </c>
      <c r="L4276" s="444">
        <f t="shared" ca="1" si="164"/>
        <v>-12728377857805.824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-12728377857805.824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-53034907740.857597</v>
      </c>
      <c r="L4277" s="444">
        <f t="shared" ca="1" si="164"/>
        <v>-12781412765546.682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-12781412765546.682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-53255886523.111176</v>
      </c>
      <c r="L4278" s="444">
        <f t="shared" ca="1" si="164"/>
        <v>-12834668652069.793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-12834668652069.793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-53477786050.290802</v>
      </c>
      <c r="L4279" s="444">
        <f t="shared" ca="1" si="164"/>
        <v>-12888146438120.084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-12888146438120.084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-53700610158.833679</v>
      </c>
      <c r="L4280" s="444">
        <f t="shared" ca="1" si="164"/>
        <v>-12941847048278.918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-12941847048278.918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-53924362701.162155</v>
      </c>
      <c r="L4281" s="444">
        <f t="shared" ca="1" si="164"/>
        <v>-12995771410980.08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-12995771410980.08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-54149047545.750336</v>
      </c>
      <c r="L4282" s="444">
        <f t="shared" ca="1" si="164"/>
        <v>-13049920458525.83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-13049920458525.83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-54374668577.190956</v>
      </c>
      <c r="L4283" s="444">
        <f t="shared" ca="1" si="164"/>
        <v>-13104295127103.021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-13104295127103.021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-54601229696.262589</v>
      </c>
      <c r="L4284" s="444">
        <f t="shared" ca="1" si="164"/>
        <v>-13158896356799.283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-13158896356799.283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-54828734819.997009</v>
      </c>
      <c r="L4285" s="444">
        <f t="shared" ca="1" si="164"/>
        <v>-13213725091619.279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-13213725091619.279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-55057187881.746994</v>
      </c>
      <c r="L4286" s="444">
        <f t="shared" ca="1" si="164"/>
        <v>-13268782279501.025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-13268782279501.025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-55286592831.254272</v>
      </c>
      <c r="L4287" s="444">
        <f t="shared" ca="1" si="164"/>
        <v>-13324068872332.279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-13324068872332.279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-55516953634.717827</v>
      </c>
      <c r="L4288" s="444">
        <f t="shared" ca="1" si="164"/>
        <v>-13379585825966.998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-13379585825966.998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-55748274274.862488</v>
      </c>
      <c r="L4289" s="444">
        <f t="shared" ca="1" si="164"/>
        <v>-13435334100241.861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-13435334100241.861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-55980558751.007751</v>
      </c>
      <c r="L4290" s="444">
        <f t="shared" ca="1" si="164"/>
        <v>-13491314658992.869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-13491314658992.869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-56213811079.136955</v>
      </c>
      <c r="L4291" s="444">
        <f t="shared" ca="1" si="164"/>
        <v>-13547528470072.006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-13547528470072.006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-56448035291.96669</v>
      </c>
      <c r="L4292" s="444">
        <f t="shared" ca="1" si="164"/>
        <v>-13603976505363.973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-13603976505363.973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-56683235439.016548</v>
      </c>
      <c r="L4293" s="444">
        <f t="shared" ca="1" si="164"/>
        <v>-13660659740802.988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-13660659740802.988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-56919415586.679115</v>
      </c>
      <c r="L4294" s="444">
        <f t="shared" ca="1" si="164"/>
        <v>-13717579156389.668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-13717579156389.668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-57156579818.290291</v>
      </c>
      <c r="L4295" s="444">
        <f t="shared" ca="1" si="164"/>
        <v>-13774735736207.959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-13774735736207.959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-57394732234.199837</v>
      </c>
      <c r="L4296" s="444">
        <f t="shared" ca="1" si="164"/>
        <v>-13832130468442.158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-13832130468442.158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-57633876951.842323</v>
      </c>
      <c r="L4297" s="444">
        <f t="shared" ca="1" si="164"/>
        <v>-13889764345394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-13889764345394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-57874018105.808334</v>
      </c>
      <c r="L4298" s="444">
        <f t="shared" ca="1" si="164"/>
        <v>-13947638363499.809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-13947638363499.809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-58115159847.915871</v>
      </c>
      <c r="L4299" s="444">
        <f t="shared" ca="1" si="164"/>
        <v>-14005753523347.725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-14005753523347.725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-58357306347.282188</v>
      </c>
      <c r="L4300" s="444">
        <f t="shared" ca="1" si="164"/>
        <v>-14064110829695.006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-14064110829695.006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-58600461790.395851</v>
      </c>
      <c r="L4301" s="444">
        <f t="shared" ca="1" si="164"/>
        <v>-14122711291485.402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-14122711291485.402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-58844630381.189178</v>
      </c>
      <c r="L4302" s="444">
        <f t="shared" ca="1" si="164"/>
        <v>-14181555921866.592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-14181555921866.592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-59089816341.110802</v>
      </c>
      <c r="L4303" s="444">
        <f t="shared" ca="1" si="164"/>
        <v>-14240645738207.703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-14240645738207.703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-59336023909.198753</v>
      </c>
      <c r="L4304" s="444">
        <f t="shared" ca="1" si="164"/>
        <v>-14299981762116.902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-14299981762116.902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-59583257342.15377</v>
      </c>
      <c r="L4305" s="444">
        <f t="shared" ca="1" si="164"/>
        <v>-14359565019459.057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-14359565019459.057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-59831520914.412735</v>
      </c>
      <c r="L4306" s="444">
        <f t="shared" ca="1" si="164"/>
        <v>-14419396540373.469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-14419396540373.469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-60080818918.222778</v>
      </c>
      <c r="L4307" s="444">
        <f t="shared" ca="1" si="164"/>
        <v>-14479477359291.691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-14479477359291.691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-60331155663.715378</v>
      </c>
      <c r="L4308" s="444">
        <f t="shared" ca="1" si="164"/>
        <v>-14539808514955.406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-14539808514955.406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-60582535478.980858</v>
      </c>
      <c r="L4309" s="444">
        <f t="shared" ca="1" si="164"/>
        <v>-14600391050434.387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-14600391050434.387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-60834962710.14328</v>
      </c>
      <c r="L4310" s="444">
        <f t="shared" ca="1" si="164"/>
        <v>-14661226013144.529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-14661226013144.529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-61088441721.435539</v>
      </c>
      <c r="L4311" s="444">
        <f t="shared" ca="1" si="164"/>
        <v>-14722314454865.965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-14722314454865.965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-61342976895.274849</v>
      </c>
      <c r="L4312" s="444">
        <f t="shared" ca="1" si="164"/>
        <v>-14783657431761.24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-14783657431761.24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-61598572632.338493</v>
      </c>
      <c r="L4313" s="444">
        <f t="shared" ca="1" si="164"/>
        <v>-14845256004393.578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-14845256004393.578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-61855233351.639908</v>
      </c>
      <c r="L4314" s="444">
        <f t="shared" ca="1" si="164"/>
        <v>-14907111237745.219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-14907111237745.219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-62112963490.605087</v>
      </c>
      <c r="L4315" s="444">
        <f t="shared" ca="1" si="164"/>
        <v>-14969224201235.824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-14969224201235.824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-62371767505.149277</v>
      </c>
      <c r="L4316" s="444">
        <f t="shared" ca="1" si="164"/>
        <v>-15031595968740.973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-15031595968740.973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-62631649869.754051</v>
      </c>
      <c r="L4317" s="444">
        <f t="shared" ca="1" si="164"/>
        <v>-15094227618610.727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-15094227618610.727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-62892615077.544693</v>
      </c>
      <c r="L4318" s="444">
        <f t="shared" ca="1" si="164"/>
        <v>-15157120233688.271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-15157120233688.271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-63154667640.367798</v>
      </c>
      <c r="L4319" s="444">
        <f t="shared" ca="1" si="164"/>
        <v>-15220274901328.639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-15220274901328.639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-63417812088.869324</v>
      </c>
      <c r="L4320" s="444">
        <f t="shared" ca="1" si="164"/>
        <v>-15283692713417.508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-15283692713417.508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-63682052972.57296</v>
      </c>
      <c r="L4321" s="444">
        <f t="shared" ca="1" si="164"/>
        <v>-15347374766390.08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-15347374766390.08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-63947394859.958664</v>
      </c>
      <c r="L4322" s="444">
        <f t="shared" ca="1" si="164"/>
        <v>-15411322161250.039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-15411322161250.039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-64213842338.541817</v>
      </c>
      <c r="L4323" s="444">
        <f t="shared" ca="1" si="164"/>
        <v>-15475536003588.58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-15475536003588.58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-64481400014.952415</v>
      </c>
      <c r="L4324" s="444">
        <f t="shared" ca="1" si="164"/>
        <v>-15540017403603.533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-15540017403603.533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-64750072515.014732</v>
      </c>
      <c r="L4325" s="444">
        <f t="shared" ca="1" si="164"/>
        <v>-15604767476118.549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-15604767476118.549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-65019864483.827286</v>
      </c>
      <c r="L4326" s="444">
        <f t="shared" ca="1" si="164"/>
        <v>-15669787340602.377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-15669787340602.377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-65290780585.843239</v>
      </c>
      <c r="L4327" s="444">
        <f t="shared" ca="1" si="164"/>
        <v>-15735078121188.221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-15735078121188.221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-65562825504.95092</v>
      </c>
      <c r="L4328" s="444">
        <f t="shared" ca="1" si="164"/>
        <v>-15800640946693.172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-15800640946693.172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-65836003944.554878</v>
      </c>
      <c r="L4329" s="444">
        <f t="shared" ca="1" si="164"/>
        <v>-15866476950637.727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-15866476950637.727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-66110320627.657196</v>
      </c>
      <c r="L4330" s="444">
        <f t="shared" ca="1" si="164"/>
        <v>-15932587271265.383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-15932587271265.383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-66385780296.939102</v>
      </c>
      <c r="L4331" s="444">
        <f t="shared" ca="1" si="164"/>
        <v>-15998973051562.322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-15998973051562.322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-66662387714.84301</v>
      </c>
      <c r="L4332" s="444">
        <f t="shared" ca="1" si="164"/>
        <v>-16065635439277.166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-16065635439277.166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-66940147663.654854</v>
      </c>
      <c r="L4333" s="444">
        <f t="shared" ca="1" si="164"/>
        <v>-16132575586940.82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-16132575586940.82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-67219064945.586754</v>
      </c>
      <c r="L4334" s="444">
        <f t="shared" ca="1" si="164"/>
        <v>-16199794651886.406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-16199794651886.406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-67499144382.860023</v>
      </c>
      <c r="L4335" s="444">
        <f t="shared" ca="1" si="164"/>
        <v>-16267293796269.266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-16267293796269.266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-67780390817.788597</v>
      </c>
      <c r="L4336" s="444">
        <f t="shared" ca="1" si="164"/>
        <v>-16335074187087.055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-16335074187087.055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-68062809112.862724</v>
      </c>
      <c r="L4337" s="444">
        <f t="shared" ca="1" si="164"/>
        <v>-16403136996199.918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-16403136996199.918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-68346404150.832993</v>
      </c>
      <c r="L4338" s="444">
        <f t="shared" ca="1" si="164"/>
        <v>-16471483400350.75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-16471483400350.75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-68631180834.794785</v>
      </c>
      <c r="L4339" s="444">
        <f t="shared" ca="1" si="164"/>
        <v>-16540114581185.545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-16540114581185.545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-68917144088.273102</v>
      </c>
      <c r="L4340" s="444">
        <f t="shared" ca="1" si="164"/>
        <v>-16609031725273.818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-16609031725273.818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-69204298855.307587</v>
      </c>
      <c r="L4341" s="444">
        <f t="shared" ca="1" si="164"/>
        <v>-16678236024129.125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-16678236024129.125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-69492650100.53801</v>
      </c>
      <c r="L4342" s="444">
        <f t="shared" ca="1" si="164"/>
        <v>-16747728674229.662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-16747728674229.662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-69782202809.290253</v>
      </c>
      <c r="L4343" s="444">
        <f t="shared" ref="L4343:L4597" ca="1" si="169">I4343-J4343+K4343</f>
        <v>-16817510877038.953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-16817510877038.953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-70072961987.662308</v>
      </c>
      <c r="L4344" s="444">
        <f t="shared" ca="1" si="169"/>
        <v>-16887583839026.615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-16887583839026.615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-70364932662.610901</v>
      </c>
      <c r="L4345" s="444">
        <f t="shared" ca="1" si="169"/>
        <v>-16957948771689.227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-16957948771689.227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-70658119882.038437</v>
      </c>
      <c r="L4346" s="444">
        <f t="shared" ca="1" si="169"/>
        <v>-17028606891571.266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-17028606891571.266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-70952528714.880264</v>
      </c>
      <c r="L4347" s="444">
        <f t="shared" ca="1" si="169"/>
        <v>-17099559420286.146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-17099559420286.146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-71248164251.192276</v>
      </c>
      <c r="L4348" s="444">
        <f t="shared" ca="1" si="169"/>
        <v>-17170807584537.338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-17170807584537.338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-71545031602.238907</v>
      </c>
      <c r="L4349" s="444">
        <f t="shared" ca="1" si="169"/>
        <v>-17242352616139.576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-17242352616139.576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-71843135900.581573</v>
      </c>
      <c r="L4350" s="444">
        <f t="shared" ca="1" si="169"/>
        <v>-17314195752040.158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-17314195752040.158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-72142482300.167328</v>
      </c>
      <c r="L4351" s="444">
        <f t="shared" ca="1" si="169"/>
        <v>-17386338234340.326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-17386338234340.326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-72443075976.41803</v>
      </c>
      <c r="L4352" s="444">
        <f t="shared" ca="1" si="169"/>
        <v>-17458781310316.744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-17458781310316.744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-72744922126.319763</v>
      </c>
      <c r="L4353" s="444">
        <f t="shared" ca="1" si="169"/>
        <v>-17531526232443.064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-17531526232443.064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-73048025968.512772</v>
      </c>
      <c r="L4354" s="444">
        <f t="shared" ca="1" si="169"/>
        <v>-17604574258411.578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-17604574258411.578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-73352392743.381577</v>
      </c>
      <c r="L4355" s="444">
        <f t="shared" ca="1" si="169"/>
        <v>-17677926651154.961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-17677926651154.961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-73658027713.145676</v>
      </c>
      <c r="L4356" s="444">
        <f t="shared" ca="1" si="169"/>
        <v>-17751584678868.105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-17751584678868.105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-73964936161.950439</v>
      </c>
      <c r="L4357" s="444">
        <f t="shared" ca="1" si="169"/>
        <v>-17825549615030.055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-17825549615030.055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-74273123395.958557</v>
      </c>
      <c r="L4358" s="444">
        <f t="shared" ca="1" si="169"/>
        <v>-17899822738426.012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-17899822738426.012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-74582594743.441711</v>
      </c>
      <c r="L4359" s="444">
        <f t="shared" ca="1" si="169"/>
        <v>-17974405333169.453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-17974405333169.453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-74893355554.872726</v>
      </c>
      <c r="L4360" s="444">
        <f t="shared" ca="1" si="169"/>
        <v>-18049298688724.324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-18049298688724.324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-75205411203.018021</v>
      </c>
      <c r="L4361" s="444">
        <f t="shared" ca="1" si="169"/>
        <v>-18124504099927.344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-18124504099927.344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-75518767083.030594</v>
      </c>
      <c r="L4362" s="444">
        <f t="shared" ca="1" si="169"/>
        <v>-18200022867010.375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-18200022867010.375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-75833428612.543228</v>
      </c>
      <c r="L4363" s="444">
        <f t="shared" ca="1" si="169"/>
        <v>-18275856295622.918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-18275856295622.918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-76149401231.762161</v>
      </c>
      <c r="L4364" s="444">
        <f t="shared" ca="1" si="169"/>
        <v>-18352005696854.68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-18352005696854.68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-76466690403.561157</v>
      </c>
      <c r="L4365" s="444">
        <f t="shared" ca="1" si="169"/>
        <v>-18428472387258.242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-18428472387258.242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-76785301613.576004</v>
      </c>
      <c r="L4366" s="444">
        <f t="shared" ca="1" si="169"/>
        <v>-18505257688871.816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-18505257688871.816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-77105240370.29924</v>
      </c>
      <c r="L4367" s="444">
        <f t="shared" ca="1" si="169"/>
        <v>-18582362929242.117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-18582362929242.117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-77426512205.175491</v>
      </c>
      <c r="L4368" s="444">
        <f t="shared" ca="1" si="169"/>
        <v>-18659789441447.293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-18659789441447.293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-77749122672.697052</v>
      </c>
      <c r="L4369" s="444">
        <f t="shared" ca="1" si="169"/>
        <v>-18737538564119.988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-18737538564119.988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-78073077350.499954</v>
      </c>
      <c r="L4370" s="444">
        <f t="shared" ca="1" si="169"/>
        <v>-18815611641470.488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-18815611641470.488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-78398381839.460373</v>
      </c>
      <c r="L4371" s="444">
        <f t="shared" ca="1" si="169"/>
        <v>-18894010023309.949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-18894010023309.949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-78725041763.791458</v>
      </c>
      <c r="L4372" s="444">
        <f t="shared" ca="1" si="169"/>
        <v>-18972735065073.742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-18972735065073.742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-79053062771.140594</v>
      </c>
      <c r="L4373" s="444">
        <f t="shared" ca="1" si="169"/>
        <v>-19051788127844.883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-19051788127844.883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-79382450532.687012</v>
      </c>
      <c r="L4374" s="444">
        <f t="shared" ca="1" si="169"/>
        <v>-19131170578377.57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-19131170578377.57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-79713210743.239868</v>
      </c>
      <c r="L4375" s="444">
        <f t="shared" ca="1" si="169"/>
        <v>-19210883789120.809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-19210883789120.809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-80045349121.3367</v>
      </c>
      <c r="L4376" s="444">
        <f t="shared" ca="1" si="169"/>
        <v>-19290929138242.145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-19290929138242.145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-80378871409.34227</v>
      </c>
      <c r="L4377" s="444">
        <f t="shared" ca="1" si="169"/>
        <v>-19371308009651.488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-19371308009651.488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-80713783373.547867</v>
      </c>
      <c r="L4378" s="444">
        <f t="shared" ca="1" si="169"/>
        <v>-19452021793025.035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-19452021793025.035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-81050090804.270981</v>
      </c>
      <c r="L4379" s="444">
        <f t="shared" ca="1" si="169"/>
        <v>-19533071883829.305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-19533071883829.305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-81387799515.955429</v>
      </c>
      <c r="L4380" s="444">
        <f t="shared" ca="1" si="169"/>
        <v>-19614459683345.262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-19614459683345.262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-81726915347.271927</v>
      </c>
      <c r="L4381" s="444">
        <f t="shared" ca="1" si="169"/>
        <v>-19696186598692.535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-19696186598692.535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-82067444161.218903</v>
      </c>
      <c r="L4382" s="444">
        <f t="shared" ca="1" si="169"/>
        <v>-19778254042853.754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-19778254042853.754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-82409391845.223969</v>
      </c>
      <c r="L4383" s="444">
        <f t="shared" ca="1" si="169"/>
        <v>-19860663434698.977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-19860663434698.977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-82752764311.245728</v>
      </c>
      <c r="L4384" s="444">
        <f t="shared" ca="1" si="169"/>
        <v>-19943416199010.223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-19943416199010.223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-83097567495.875931</v>
      </c>
      <c r="L4385" s="444">
        <f t="shared" ca="1" si="169"/>
        <v>-20026513766506.098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-20026513766506.098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-83443807360.442078</v>
      </c>
      <c r="L4386" s="444">
        <f t="shared" ca="1" si="169"/>
        <v>-20109957573866.539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-20109957573866.539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-83791489891.11058</v>
      </c>
      <c r="L4387" s="444">
        <f t="shared" ca="1" si="169"/>
        <v>-20193749063757.648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-20193749063757.648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-84140621098.990204</v>
      </c>
      <c r="L4388" s="444">
        <f t="shared" ca="1" si="169"/>
        <v>-20277889684856.637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-20277889684856.637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-84491207020.235992</v>
      </c>
      <c r="L4389" s="444">
        <f t="shared" ca="1" si="169"/>
        <v>-20362380891876.871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-20362380891876.871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-84843253716.153625</v>
      </c>
      <c r="L4390" s="444">
        <f t="shared" ca="1" si="169"/>
        <v>-20447224145593.023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-20447224145593.023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-85196767273.30426</v>
      </c>
      <c r="L4391" s="444">
        <f t="shared" ca="1" si="169"/>
        <v>-20532420912866.328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-20532420912866.328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-85551753803.609695</v>
      </c>
      <c r="L4392" s="444">
        <f t="shared" ca="1" si="169"/>
        <v>-20617972666669.938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-20617972666669.938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-85908219444.458069</v>
      </c>
      <c r="L4393" s="444">
        <f t="shared" ca="1" si="169"/>
        <v>-20703880886114.395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-20703880886114.395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-86266170358.809982</v>
      </c>
      <c r="L4394" s="444">
        <f t="shared" ca="1" si="169"/>
        <v>-20790147056473.203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-20790147056473.203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-86625612735.305008</v>
      </c>
      <c r="L4395" s="444">
        <f t="shared" ca="1" si="169"/>
        <v>-20876772669208.508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-20876772669208.508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-86986552788.368774</v>
      </c>
      <c r="L4396" s="444">
        <f t="shared" ca="1" si="169"/>
        <v>-20963759221996.875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-20963759221996.875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-87348996758.320313</v>
      </c>
      <c r="L4397" s="444">
        <f t="shared" ca="1" si="169"/>
        <v>-21051108218755.195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-21051108218755.195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-87712950911.47998</v>
      </c>
      <c r="L4398" s="444">
        <f t="shared" ca="1" si="169"/>
        <v>-21138821169666.676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-21138821169666.676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-88078421540.277817</v>
      </c>
      <c r="L4399" s="444">
        <f t="shared" ca="1" si="169"/>
        <v>-21226899591206.953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-21226899591206.953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-88445414963.362305</v>
      </c>
      <c r="L4400" s="444">
        <f t="shared" ca="1" si="169"/>
        <v>-21315345006170.316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-21315345006170.316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-88813937525.709656</v>
      </c>
      <c r="L4401" s="444">
        <f t="shared" ca="1" si="169"/>
        <v>-21404158943696.027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-21404158943696.027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-89183995598.733444</v>
      </c>
      <c r="L4402" s="444">
        <f t="shared" ca="1" si="169"/>
        <v>-21493342939294.762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-21493342939294.762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-89555595580.394836</v>
      </c>
      <c r="L4403" s="444">
        <f t="shared" ca="1" si="169"/>
        <v>-21582898534875.156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-21582898534875.156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-89928743895.313156</v>
      </c>
      <c r="L4404" s="444">
        <f t="shared" ca="1" si="169"/>
        <v>-21672827278770.469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-21672827278770.469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-90303446994.876953</v>
      </c>
      <c r="L4405" s="444">
        <f t="shared" ca="1" si="169"/>
        <v>-21763130725765.344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-21763130725765.344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-90679711357.355591</v>
      </c>
      <c r="L4406" s="444">
        <f t="shared" ca="1" si="169"/>
        <v>-21853810437122.699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-21853810437122.699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-91057543488.011246</v>
      </c>
      <c r="L4407" s="444">
        <f t="shared" ca="1" si="169"/>
        <v>-21944867980610.711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-21944867980610.711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-91436949919.211288</v>
      </c>
      <c r="L4408" s="444">
        <f t="shared" ca="1" si="169"/>
        <v>-22036304930529.922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-22036304930529.922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-91817937210.541336</v>
      </c>
      <c r="L4409" s="444">
        <f t="shared" ca="1" si="169"/>
        <v>-22128122867740.465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-22128122867740.465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-92200511948.91861</v>
      </c>
      <c r="L4410" s="444">
        <f t="shared" ca="1" si="169"/>
        <v>-22220323379689.383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-22220323379689.383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-92584680748.705765</v>
      </c>
      <c r="L4411" s="444">
        <f t="shared" ca="1" si="169"/>
        <v>-22312908060438.09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-22312908060438.09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-92970450251.825378</v>
      </c>
      <c r="L4412" s="444">
        <f t="shared" ca="1" si="169"/>
        <v>-22405878510689.914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-22405878510689.914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-93357827127.874634</v>
      </c>
      <c r="L4413" s="444">
        <f t="shared" ca="1" si="169"/>
        <v>-22499236337817.789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-22499236337817.789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-93746818074.240784</v>
      </c>
      <c r="L4414" s="444">
        <f t="shared" ca="1" si="169"/>
        <v>-22592983155892.031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-22592983155892.031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-94137429816.216797</v>
      </c>
      <c r="L4415" s="444">
        <f t="shared" ca="1" si="169"/>
        <v>-22687120585708.25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-22687120585708.25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-94529669107.117706</v>
      </c>
      <c r="L4416" s="444">
        <f t="shared" ca="1" si="169"/>
        <v>-22781650254815.367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-22781650254815.367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-94923542728.397369</v>
      </c>
      <c r="L4417" s="444">
        <f t="shared" ca="1" si="169"/>
        <v>-22876573797543.766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-22876573797543.766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-95319057489.765686</v>
      </c>
      <c r="L4418" s="444">
        <f t="shared" ca="1" si="169"/>
        <v>-22971892855033.531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-22971892855033.531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-95716220229.306381</v>
      </c>
      <c r="L4419" s="444">
        <f t="shared" ca="1" si="169"/>
        <v>-23067609075262.836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-23067609075262.836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-96115037813.595154</v>
      </c>
      <c r="L4420" s="444">
        <f t="shared" ca="1" si="169"/>
        <v>-23163724113076.43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-23163724113076.43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-96515517137.818451</v>
      </c>
      <c r="L4421" s="444">
        <f t="shared" ca="1" si="169"/>
        <v>-23260239630214.25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-23260239630214.25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-96917665125.8927</v>
      </c>
      <c r="L4422" s="444">
        <f t="shared" ca="1" si="169"/>
        <v>-23357157295340.145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-23357157295340.145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-97321488730.583939</v>
      </c>
      <c r="L4423" s="444">
        <f t="shared" ca="1" si="169"/>
        <v>-23454478784070.727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-23454478784070.727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-97726994933.628021</v>
      </c>
      <c r="L4424" s="444">
        <f t="shared" ca="1" si="169"/>
        <v>-23552205779004.355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-23552205779004.355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-98134190745.851486</v>
      </c>
      <c r="L4425" s="444">
        <f t="shared" ca="1" si="169"/>
        <v>-23650339969750.207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-23650339969750.207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-98543083207.292526</v>
      </c>
      <c r="L4426" s="444">
        <f t="shared" ca="1" si="169"/>
        <v>-23748883052957.5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-23748883052957.5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-98953679387.322922</v>
      </c>
      <c r="L4427" s="444">
        <f t="shared" ca="1" si="169"/>
        <v>-23847836732344.824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-23847836732344.824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-99365986384.770096</v>
      </c>
      <c r="L4428" s="444">
        <f t="shared" ca="1" si="169"/>
        <v>-23947202718729.594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-23947202718729.594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-99780011328.039978</v>
      </c>
      <c r="L4429" s="444">
        <f t="shared" ca="1" si="169"/>
        <v>-24046982730057.633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-24046982730057.633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-100195761375.24014</v>
      </c>
      <c r="L4430" s="444">
        <f t="shared" ca="1" si="169"/>
        <v>-24147178491432.871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-24147178491432.871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-100613243714.30363</v>
      </c>
      <c r="L4431" s="444">
        <f t="shared" ca="1" si="169"/>
        <v>-24247791735147.176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-24247791735147.176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-101032465563.11324</v>
      </c>
      <c r="L4432" s="444">
        <f t="shared" ca="1" si="169"/>
        <v>-24348824200710.289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-24348824200710.289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-101453434169.62621</v>
      </c>
      <c r="L4433" s="444">
        <f t="shared" ca="1" si="169"/>
        <v>-24450277634879.914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-24450277634879.914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-101876156811.99963</v>
      </c>
      <c r="L4434" s="444">
        <f t="shared" ca="1" si="169"/>
        <v>-24552153791691.914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-24552153791691.914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-102300640798.71631</v>
      </c>
      <c r="L4435" s="444">
        <f t="shared" ca="1" si="169"/>
        <v>-24654454432490.629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-24654454432490.629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-102726893468.71095</v>
      </c>
      <c r="L4436" s="444">
        <f t="shared" ca="1" si="169"/>
        <v>-24757181325959.34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-24757181325959.34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-103154922191.49725</v>
      </c>
      <c r="L4437" s="444">
        <f t="shared" ca="1" si="169"/>
        <v>-24860336248150.836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-24860336248150.836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-103584734367.29515</v>
      </c>
      <c r="L4438" s="444">
        <f t="shared" ca="1" si="169"/>
        <v>-24963920982518.133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-24963920982518.133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-104016337427.15889</v>
      </c>
      <c r="L4439" s="444">
        <f t="shared" ca="1" si="169"/>
        <v>-25067937319945.293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-25067937319945.293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-104449738833.10539</v>
      </c>
      <c r="L4440" s="444">
        <f t="shared" ca="1" si="169"/>
        <v>-25172387058778.398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-25172387058778.398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-104884946078.24333</v>
      </c>
      <c r="L4441" s="444">
        <f t="shared" ca="1" si="169"/>
        <v>-25277272004856.641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-25277272004856.641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-105321966686.90266</v>
      </c>
      <c r="L4442" s="444">
        <f t="shared" ca="1" si="169"/>
        <v>-25382593971543.543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-25382593971543.543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-105760808214.76476</v>
      </c>
      <c r="L4443" s="444">
        <f t="shared" ca="1" si="169"/>
        <v>-25488354779758.309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-25488354779758.309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-106201478248.99295</v>
      </c>
      <c r="L4444" s="444">
        <f t="shared" ca="1" si="169"/>
        <v>-25594556258007.301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-25594556258007.301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-106643984408.36375</v>
      </c>
      <c r="L4445" s="444">
        <f t="shared" ca="1" si="169"/>
        <v>-25701200242415.664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-25701200242415.664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-107088334343.39861</v>
      </c>
      <c r="L4446" s="444">
        <f t="shared" ca="1" si="169"/>
        <v>-25808288576759.063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-25808288576759.063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-107534535736.49609</v>
      </c>
      <c r="L4447" s="444">
        <f t="shared" ca="1" si="169"/>
        <v>-25915823112495.559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-25915823112495.559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-107982596302.06482</v>
      </c>
      <c r="L4448" s="444">
        <f t="shared" ca="1" si="169"/>
        <v>-26023805708797.625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-26023805708797.625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-108432523786.65677</v>
      </c>
      <c r="L4449" s="444">
        <f t="shared" ca="1" si="169"/>
        <v>-26132238232584.281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-26132238232584.281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-108884325969.10117</v>
      </c>
      <c r="L4450" s="444">
        <f t="shared" ca="1" si="169"/>
        <v>-26241122558553.383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-26241122558553.383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-109338010660.6391</v>
      </c>
      <c r="L4451" s="444">
        <f t="shared" ca="1" si="169"/>
        <v>-26350460569214.023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-26350460569214.023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-109793585705.05843</v>
      </c>
      <c r="L4452" s="444">
        <f t="shared" ca="1" si="169"/>
        <v>-26460254154919.082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-26460254154919.082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-110251058978.82951</v>
      </c>
      <c r="L4453" s="444">
        <f t="shared" ca="1" si="169"/>
        <v>-26570505213897.91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-26570505213897.91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-110710438391.24129</v>
      </c>
      <c r="L4454" s="444">
        <f t="shared" ca="1" si="169"/>
        <v>-26681215652289.152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-26681215652289.152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-111171731884.53813</v>
      </c>
      <c r="L4455" s="444">
        <f t="shared" ca="1" si="169"/>
        <v>-26792387384173.691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-26792387384173.691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-111634947434.05705</v>
      </c>
      <c r="L4456" s="444">
        <f t="shared" ca="1" si="169"/>
        <v>-26904022331607.75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-26904022331607.75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-112100093048.36562</v>
      </c>
      <c r="L4457" s="444">
        <f t="shared" ca="1" si="169"/>
        <v>-27016122424656.117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-27016122424656.117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-112567176769.40048</v>
      </c>
      <c r="L4458" s="444">
        <f t="shared" ca="1" si="169"/>
        <v>-27128689601425.52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-27128689601425.52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-113036206672.60632</v>
      </c>
      <c r="L4459" s="444">
        <f t="shared" ca="1" si="169"/>
        <v>-27241725808098.125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-27241725808098.125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-113507190867.07552</v>
      </c>
      <c r="L4460" s="444">
        <f t="shared" ca="1" si="169"/>
        <v>-27355232998965.199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-27355232998965.199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-113980137495.68832</v>
      </c>
      <c r="L4461" s="444">
        <f t="shared" ca="1" si="169"/>
        <v>-27469213136460.887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-27469213136460.887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-114455054735.25369</v>
      </c>
      <c r="L4462" s="444">
        <f t="shared" ca="1" si="169"/>
        <v>-27583668191196.141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-27583668191196.141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-114931950796.65059</v>
      </c>
      <c r="L4463" s="444">
        <f t="shared" ca="1" si="169"/>
        <v>-27698600141992.793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-27698600141992.793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-115410833924.96999</v>
      </c>
      <c r="L4464" s="444">
        <f t="shared" ca="1" si="169"/>
        <v>-27814010975917.762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-27814010975917.762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-115891712399.65733</v>
      </c>
      <c r="L4465" s="444">
        <f t="shared" ca="1" si="169"/>
        <v>-27929902688317.418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-27929902688317.418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-116374594534.65593</v>
      </c>
      <c r="L4466" s="444">
        <f t="shared" ca="1" si="169"/>
        <v>-28046277282852.074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-28046277282852.074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-116859488678.55031</v>
      </c>
      <c r="L4467" s="444">
        <f t="shared" ca="1" si="169"/>
        <v>-28163136771530.625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-28163136771530.625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-117346403214.71092</v>
      </c>
      <c r="L4468" s="444">
        <f t="shared" ca="1" si="169"/>
        <v>-28280483174745.336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-28280483174745.336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-117835346561.4389</v>
      </c>
      <c r="L4469" s="444">
        <f t="shared" ca="1" si="169"/>
        <v>-28398318521306.773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-28398318521306.773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-118326327172.11156</v>
      </c>
      <c r="L4470" s="444">
        <f t="shared" ca="1" si="169"/>
        <v>-28516644848478.887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-28516644848478.887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-118819353535.32869</v>
      </c>
      <c r="L4471" s="444">
        <f t="shared" ca="1" si="169"/>
        <v>-28635464202014.215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-28635464202014.215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-119314434175.05922</v>
      </c>
      <c r="L4472" s="444">
        <f t="shared" ca="1" si="169"/>
        <v>-28754778636189.273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-28754778636189.273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-119811577650.78865</v>
      </c>
      <c r="L4473" s="444">
        <f t="shared" ca="1" si="169"/>
        <v>-28874590213840.063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-28874590213840.063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-120310792557.66695</v>
      </c>
      <c r="L4474" s="444">
        <f t="shared" ca="1" si="169"/>
        <v>-28994901006397.73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-28994901006397.73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-120812087526.65721</v>
      </c>
      <c r="L4475" s="444">
        <f t="shared" ca="1" si="169"/>
        <v>-29115713093924.387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-29115713093924.387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-121315471224.68492</v>
      </c>
      <c r="L4476" s="444">
        <f t="shared" ca="1" si="169"/>
        <v>-29237028565149.07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-29237028565149.07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-121820952354.7878</v>
      </c>
      <c r="L4477" s="444">
        <f t="shared" ca="1" si="169"/>
        <v>-29358849517503.859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-29358849517503.859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-122328539656.2661</v>
      </c>
      <c r="L4478" s="444">
        <f t="shared" ca="1" si="169"/>
        <v>-29481178057160.125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-29481178057160.125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-122838241904.83385</v>
      </c>
      <c r="L4479" s="444">
        <f t="shared" ca="1" si="169"/>
        <v>-29604016299064.957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-29604016299064.957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-123350067912.77065</v>
      </c>
      <c r="L4480" s="444">
        <f t="shared" ca="1" si="169"/>
        <v>-29727366366977.727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-29727366366977.727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-123864026529.07385</v>
      </c>
      <c r="L4481" s="444">
        <f t="shared" ca="1" si="169"/>
        <v>-29851230393506.801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-29851230393506.801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-124380126639.61166</v>
      </c>
      <c r="L4482" s="444">
        <f t="shared" ca="1" si="169"/>
        <v>-29975610520146.414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-29975610520146.414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-124898377167.27672</v>
      </c>
      <c r="L4483" s="444">
        <f t="shared" ca="1" si="169"/>
        <v>-30100508897313.691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-30100508897313.691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-125418787072.14038</v>
      </c>
      <c r="L4484" s="444">
        <f t="shared" ca="1" si="169"/>
        <v>-30225927684385.832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-30225927684385.832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-125941365351.60762</v>
      </c>
      <c r="L4485" s="444">
        <f t="shared" ca="1" si="169"/>
        <v>-30351869049737.441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-30351869049737.441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-126466121040.57268</v>
      </c>
      <c r="L4486" s="444">
        <f t="shared" ca="1" si="169"/>
        <v>-30478335170778.016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-30478335170778.016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-126993063211.57506</v>
      </c>
      <c r="L4487" s="444">
        <f t="shared" ca="1" si="169"/>
        <v>-30605328233989.59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-30605328233989.59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-127522200974.95663</v>
      </c>
      <c r="L4488" s="444">
        <f t="shared" ca="1" si="169"/>
        <v>-30732850434964.547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-30732850434964.547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-128053543479.01894</v>
      </c>
      <c r="L4489" s="444">
        <f t="shared" ca="1" si="169"/>
        <v>-30860903978443.566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-30860903978443.566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-128587099910.18153</v>
      </c>
      <c r="L4490" s="444">
        <f t="shared" ca="1" si="169"/>
        <v>-30989491078353.746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-30989491078353.746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-129122879493.14061</v>
      </c>
      <c r="L4491" s="444">
        <f t="shared" ca="1" si="169"/>
        <v>-31118613957846.887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-31118613957846.887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-129660891491.02867</v>
      </c>
      <c r="L4492" s="444">
        <f t="shared" ca="1" si="169"/>
        <v>-31248274849337.914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-31248274849337.914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-130201145205.57465</v>
      </c>
      <c r="L4493" s="444">
        <f t="shared" ca="1" si="169"/>
        <v>-31378475994543.488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-31378475994543.488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-130743649977.26454</v>
      </c>
      <c r="L4494" s="444">
        <f t="shared" ca="1" si="169"/>
        <v>-31509219644520.754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-31509219644520.754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-131288415185.50316</v>
      </c>
      <c r="L4495" s="444">
        <f t="shared" ca="1" si="169"/>
        <v>-31640508059706.258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-31640508059706.258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-131835450248.77608</v>
      </c>
      <c r="L4496" s="444">
        <f t="shared" ca="1" si="169"/>
        <v>-31772343509955.035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-31772343509955.035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-132384764624.81264</v>
      </c>
      <c r="L4497" s="444">
        <f t="shared" ca="1" si="169"/>
        <v>-31904728274579.848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-31904728274579.848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-132936367810.74936</v>
      </c>
      <c r="L4498" s="444">
        <f t="shared" ca="1" si="169"/>
        <v>-32037664642390.598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-32037664642390.598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-133490269343.29416</v>
      </c>
      <c r="L4499" s="444">
        <f t="shared" ca="1" si="169"/>
        <v>-32171154911733.891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-32171154911733.891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-134046478798.89122</v>
      </c>
      <c r="L4500" s="444">
        <f t="shared" ca="1" si="169"/>
        <v>-32305201390532.781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-32305201390532.781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-134605005793.88658</v>
      </c>
      <c r="L4501" s="444">
        <f t="shared" ca="1" si="169"/>
        <v>-32439806396326.668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-32439806396326.668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-135165859984.69446</v>
      </c>
      <c r="L4502" s="444">
        <f t="shared" ca="1" si="169"/>
        <v>-32574972256311.363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-32574972256311.363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-135729051067.964</v>
      </c>
      <c r="L4503" s="444">
        <f t="shared" ca="1" si="169"/>
        <v>-32710701307379.328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-32710701307379.328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-136294588780.74718</v>
      </c>
      <c r="L4504" s="444">
        <f t="shared" ca="1" si="169"/>
        <v>-32846995896160.074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-32846995896160.074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-136862482900.66698</v>
      </c>
      <c r="L4505" s="444">
        <f t="shared" ca="1" si="169"/>
        <v>-32983858379060.742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-32983858379060.742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-137432743246.08643</v>
      </c>
      <c r="L4506" s="444">
        <f t="shared" ca="1" si="169"/>
        <v>-33121291122306.828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-33121291122306.828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-138005379676.27847</v>
      </c>
      <c r="L4507" s="444">
        <f t="shared" ca="1" si="169"/>
        <v>-33259296501983.105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-33259296501983.105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-138580402091.59628</v>
      </c>
      <c r="L4508" s="444">
        <f t="shared" ca="1" si="169"/>
        <v>-33397876904074.703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-33397876904074.703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-139157820433.64459</v>
      </c>
      <c r="L4509" s="444">
        <f t="shared" ca="1" si="169"/>
        <v>-33537034724508.348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-33537034724508.348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-139737644685.45145</v>
      </c>
      <c r="L4510" s="444">
        <f t="shared" ca="1" si="169"/>
        <v>-33676772369193.801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-33676772369193.801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-140319884871.64084</v>
      </c>
      <c r="L4511" s="444">
        <f t="shared" ca="1" si="169"/>
        <v>-33817092254065.441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-33817092254065.441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-140904551058.60602</v>
      </c>
      <c r="L4512" s="444">
        <f t="shared" ca="1" si="169"/>
        <v>-33957996805124.047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-33957996805124.047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-141491653354.68353</v>
      </c>
      <c r="L4513" s="444">
        <f t="shared" ca="1" si="169"/>
        <v>-34099488458478.73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-34099488458478.73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-142081201910.32803</v>
      </c>
      <c r="L4514" s="444">
        <f t="shared" ca="1" si="169"/>
        <v>-34241569660389.059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-34241569660389.059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-142673206918.28775</v>
      </c>
      <c r="L4515" s="444">
        <f t="shared" ca="1" si="169"/>
        <v>-34384242867307.348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-34384242867307.348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-143267678613.78064</v>
      </c>
      <c r="L4516" s="444">
        <f t="shared" ca="1" si="169"/>
        <v>-34527510545921.129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-34527510545921.129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-143864627274.67139</v>
      </c>
      <c r="L4517" s="444">
        <f t="shared" ca="1" si="169"/>
        <v>-34671375173195.801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-34671375173195.801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-144464063221.64917</v>
      </c>
      <c r="L4518" s="444">
        <f t="shared" ca="1" si="169"/>
        <v>-34815839236417.449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-34815839236417.449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-145065996818.40604</v>
      </c>
      <c r="L4519" s="444">
        <f t="shared" ca="1" si="169"/>
        <v>-34960905233235.855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-34960905233235.855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-145670438471.81607</v>
      </c>
      <c r="L4520" s="444">
        <f t="shared" ca="1" si="169"/>
        <v>-35106575671707.672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-35106575671707.672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-146277398632.1153</v>
      </c>
      <c r="L4521" s="444">
        <f t="shared" ca="1" si="169"/>
        <v>-35252853070339.789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-35252853070339.789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-146886887793.08246</v>
      </c>
      <c r="L4522" s="444">
        <f t="shared" ca="1" si="169"/>
        <v>-35399739958132.875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-35399739958132.875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-147498916492.22031</v>
      </c>
      <c r="L4523" s="444">
        <f t="shared" ca="1" si="169"/>
        <v>-35547238874625.094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-35547238874625.094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-148113495310.9379</v>
      </c>
      <c r="L4524" s="444">
        <f t="shared" ca="1" si="169"/>
        <v>-35695352369936.031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-35695352369936.031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-148730634874.73346</v>
      </c>
      <c r="L4525" s="444">
        <f t="shared" ca="1" si="169"/>
        <v>-35844083004810.766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-35844083004810.766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-149350345853.37817</v>
      </c>
      <c r="L4526" s="444">
        <f t="shared" ca="1" si="169"/>
        <v>-35993433350664.141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-35993433350664.141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-149972638961.10059</v>
      </c>
      <c r="L4527" s="444">
        <f t="shared" ca="1" si="169"/>
        <v>-36143405989625.242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-36143405989625.242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-150597524956.77185</v>
      </c>
      <c r="L4528" s="444">
        <f t="shared" ca="1" si="169"/>
        <v>-36294003514582.016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-36294003514582.016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-151225014644.09174</v>
      </c>
      <c r="L4529" s="444">
        <f t="shared" ca="1" si="169"/>
        <v>-36445228529226.109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-36445228529226.109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-151855118871.77545</v>
      </c>
      <c r="L4530" s="444">
        <f t="shared" ca="1" si="169"/>
        <v>-36597083648097.883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-36597083648097.883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-152487848533.74118</v>
      </c>
      <c r="L4531" s="444">
        <f t="shared" ca="1" si="169"/>
        <v>-36749571496631.625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-36749571496631.625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-153123214569.29843</v>
      </c>
      <c r="L4532" s="444">
        <f t="shared" ca="1" si="169"/>
        <v>-36902694711200.922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-36902694711200.922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-153761227963.33716</v>
      </c>
      <c r="L4533" s="444">
        <f t="shared" ca="1" si="169"/>
        <v>-37056455939164.258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-37056455939164.258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-154401899746.51773</v>
      </c>
      <c r="L4534" s="444">
        <f t="shared" ca="1" si="169"/>
        <v>-37210857838910.773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-37210857838910.773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-155045240995.46155</v>
      </c>
      <c r="L4535" s="444">
        <f t="shared" ca="1" si="169"/>
        <v>-37365903079906.234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-37365903079906.234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-155691262832.94263</v>
      </c>
      <c r="L4536" s="444">
        <f t="shared" ca="1" si="169"/>
        <v>-37521594342739.18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-37521594342739.18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-156339976428.07993</v>
      </c>
      <c r="L4537" s="444">
        <f t="shared" ca="1" si="169"/>
        <v>-37677934319167.258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-37677934319167.258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-156991392996.53024</v>
      </c>
      <c r="L4538" s="444">
        <f t="shared" ca="1" si="169"/>
        <v>-37834925712163.789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-37834925712163.789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-157645523800.68246</v>
      </c>
      <c r="L4539" s="444">
        <f t="shared" ca="1" si="169"/>
        <v>-37992571235964.469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-37992571235964.469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-158302380149.85196</v>
      </c>
      <c r="L4540" s="444">
        <f t="shared" ca="1" si="169"/>
        <v>-38150873616114.32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-38150873616114.32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-158961973400.47632</v>
      </c>
      <c r="L4541" s="444">
        <f t="shared" ca="1" si="169"/>
        <v>-38309835589514.797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-38309835589514.797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-159624314956.31165</v>
      </c>
      <c r="L4542" s="444">
        <f t="shared" ca="1" si="169"/>
        <v>-38469459904471.109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-38469459904471.109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-160289416268.62961</v>
      </c>
      <c r="L4543" s="444">
        <f t="shared" ca="1" si="169"/>
        <v>-38629749320739.742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-38629749320739.742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-160957288836.41559</v>
      </c>
      <c r="L4544" s="444">
        <f t="shared" ca="1" si="169"/>
        <v>-38790706609576.156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-38790706609576.156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-161627944206.56732</v>
      </c>
      <c r="L4545" s="444">
        <f t="shared" ca="1" si="169"/>
        <v>-38952334553782.727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-38952334553782.727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-162301393974.0947</v>
      </c>
      <c r="L4546" s="444">
        <f t="shared" ca="1" si="169"/>
        <v>-39114635947756.82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-39114635947756.82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-162977649782.32007</v>
      </c>
      <c r="L4547" s="444">
        <f t="shared" ca="1" si="169"/>
        <v>-39277613597539.141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-39277613597539.141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-163656723323.07974</v>
      </c>
      <c r="L4548" s="444">
        <f t="shared" ca="1" si="169"/>
        <v>-39441270320862.219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-39441270320862.219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-164338626336.9259</v>
      </c>
      <c r="L4549" s="444">
        <f t="shared" ca="1" si="169"/>
        <v>-39605608947199.148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-39605608947199.148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-165023370613.32977</v>
      </c>
      <c r="L4550" s="444">
        <f t="shared" ca="1" si="169"/>
        <v>-39770632317812.477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-39770632317812.477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-165710967990.88531</v>
      </c>
      <c r="L4551" s="444">
        <f t="shared" ca="1" si="169"/>
        <v>-39936343285803.359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-39936343285803.359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-166401430357.51401</v>
      </c>
      <c r="L4552" s="444">
        <f t="shared" ca="1" si="169"/>
        <v>-40102744716160.875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-40102744716160.875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-167094769650.67032</v>
      </c>
      <c r="L4553" s="444">
        <f t="shared" ca="1" si="169"/>
        <v>-40269839485811.547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-40269839485811.547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-167790997857.5481</v>
      </c>
      <c r="L4554" s="444">
        <f t="shared" ca="1" si="169"/>
        <v>-40437630483669.094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-40437630483669.094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-168490127015.2879</v>
      </c>
      <c r="L4555" s="444">
        <f t="shared" ca="1" si="169"/>
        <v>-40606120610684.383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-40606120610684.383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-169192169211.18494</v>
      </c>
      <c r="L4556" s="444">
        <f t="shared" ca="1" si="169"/>
        <v>-40775312779895.57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-40775312779895.57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-169897136582.89819</v>
      </c>
      <c r="L4557" s="444">
        <f t="shared" ca="1" si="169"/>
        <v>-40945209916478.469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-40945209916478.469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-170605041318.66028</v>
      </c>
      <c r="L4558" s="444">
        <f t="shared" ca="1" si="169"/>
        <v>-41115814957797.133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-41115814957797.133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-171315895657.48804</v>
      </c>
      <c r="L4559" s="444">
        <f t="shared" ca="1" si="169"/>
        <v>-41287130853454.617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-41287130853454.617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-172029711889.39423</v>
      </c>
      <c r="L4560" s="444">
        <f t="shared" ca="1" si="169"/>
        <v>-41459160565344.008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-41459160565344.008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-172746502355.60004</v>
      </c>
      <c r="L4561" s="444">
        <f t="shared" ca="1" si="169"/>
        <v>-41631907067699.609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-41631907067699.609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-173466279448.74838</v>
      </c>
      <c r="L4562" s="444">
        <f t="shared" ca="1" si="169"/>
        <v>-41805373347148.359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-41805373347148.359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-174189055613.11816</v>
      </c>
      <c r="L4563" s="444">
        <f t="shared" ca="1" si="169"/>
        <v>-41979562402761.477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-41979562402761.477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-174914843344.83948</v>
      </c>
      <c r="L4564" s="444">
        <f t="shared" ca="1" si="169"/>
        <v>-42154477246106.313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-42154477246106.313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-175643655192.10962</v>
      </c>
      <c r="L4565" s="444">
        <f t="shared" ca="1" si="169"/>
        <v>-42330120901298.422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-42330120901298.422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-176375503755.4101</v>
      </c>
      <c r="L4566" s="444">
        <f t="shared" ca="1" si="169"/>
        <v>-42506496405053.828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-42506496405053.828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-177110401687.72427</v>
      </c>
      <c r="L4567" s="444">
        <f t="shared" ca="1" si="169"/>
        <v>-42683606806741.555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-42683606806741.555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-177848361694.75647</v>
      </c>
      <c r="L4568" s="444">
        <f t="shared" ca="1" si="169"/>
        <v>-42861455168436.313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-42861455168436.313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-178589396535.15131</v>
      </c>
      <c r="L4569" s="444">
        <f t="shared" ca="1" si="169"/>
        <v>-43040044564971.461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-43040044564971.461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-179333519020.71442</v>
      </c>
      <c r="L4570" s="444">
        <f t="shared" ca="1" si="169"/>
        <v>-43219378083992.172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-43219378083992.172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-180080742016.63403</v>
      </c>
      <c r="L4571" s="444">
        <f t="shared" ca="1" si="169"/>
        <v>-43399458826008.805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-43399458826008.805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-180831078441.70334</v>
      </c>
      <c r="L4572" s="444">
        <f t="shared" ca="1" si="169"/>
        <v>-43580289904450.508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-43580289904450.508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-181584541268.54379</v>
      </c>
      <c r="L4573" s="444">
        <f t="shared" ca="1" si="169"/>
        <v>-43761874445719.055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-43761874445719.055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-182341143523.82941</v>
      </c>
      <c r="L4574" s="444">
        <f t="shared" ca="1" si="169"/>
        <v>-43944215589242.883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-43944215589242.883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-183100898288.51202</v>
      </c>
      <c r="L4575" s="444">
        <f t="shared" ca="1" si="169"/>
        <v>-44127316487531.398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-44127316487531.398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-183863818698.04749</v>
      </c>
      <c r="L4576" s="444">
        <f t="shared" ca="1" si="169"/>
        <v>-44311180306229.445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-44311180306229.445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-184629917942.62268</v>
      </c>
      <c r="L4577" s="444">
        <f t="shared" ca="1" si="169"/>
        <v>-44495810224172.07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-44495810224172.07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-185399209267.38364</v>
      </c>
      <c r="L4578" s="444">
        <f t="shared" ca="1" si="169"/>
        <v>-44681209433439.453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-44681209433439.453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-186171705972.6644</v>
      </c>
      <c r="L4579" s="444">
        <f t="shared" ca="1" si="169"/>
        <v>-44867381139412.117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-44867381139412.117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-186947421414.21716</v>
      </c>
      <c r="L4580" s="444">
        <f t="shared" ca="1" si="169"/>
        <v>-45054328560826.336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-45054328560826.336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-187726369003.44305</v>
      </c>
      <c r="L4581" s="444">
        <f t="shared" ca="1" si="169"/>
        <v>-45242054929829.781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-45242054929829.781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-188508562207.62408</v>
      </c>
      <c r="L4582" s="444">
        <f t="shared" ca="1" si="169"/>
        <v>-45430563492037.406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-45430563492037.406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-189294014550.15585</v>
      </c>
      <c r="L4583" s="444">
        <f t="shared" ca="1" si="169"/>
        <v>-45619857506587.563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-45619857506587.563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-190082739610.78149</v>
      </c>
      <c r="L4584" s="444">
        <f t="shared" ca="1" si="169"/>
        <v>-45809940246198.344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-45809940246198.344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-190874751025.82642</v>
      </c>
      <c r="L4585" s="444">
        <f t="shared" ca="1" si="169"/>
        <v>-46000814997224.172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-46000814997224.172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-191670062488.43405</v>
      </c>
      <c r="L4586" s="444">
        <f t="shared" ca="1" si="169"/>
        <v>-46192485059712.609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-46192485059712.609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-192468687748.80255</v>
      </c>
      <c r="L4587" s="444">
        <f t="shared" ca="1" si="169"/>
        <v>-46384953747461.414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-46384953747461.414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-193270640614.42255</v>
      </c>
      <c r="L4588" s="444">
        <f t="shared" ca="1" si="169"/>
        <v>-46578224388075.836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-46578224388075.836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-194075934950.31598</v>
      </c>
      <c r="L4589" s="444">
        <f t="shared" ca="1" si="169"/>
        <v>-46772300323026.148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-46772300323026.148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-194884584679.2756</v>
      </c>
      <c r="L4590" s="444">
        <f t="shared" ca="1" si="169"/>
        <v>-46967184907705.422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-46967184907705.422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-195696603782.10593</v>
      </c>
      <c r="L4591" s="444">
        <f t="shared" ca="1" si="169"/>
        <v>-47162881511487.531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-47162881511487.531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-196512006297.86472</v>
      </c>
      <c r="L4592" s="444">
        <f t="shared" ca="1" si="169"/>
        <v>-47359393517785.398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-47359393517785.398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-197330806324.10583</v>
      </c>
      <c r="L4593" s="444">
        <f t="shared" ca="1" si="169"/>
        <v>-47556724324109.508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-47556724324109.508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-198153018017.12296</v>
      </c>
      <c r="L4594" s="444">
        <f t="shared" ca="1" si="169"/>
        <v>-47754877342126.633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-47754877342126.633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-198978655592.19431</v>
      </c>
      <c r="L4595" s="444">
        <f t="shared" ca="1" si="169"/>
        <v>-47953855997718.828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-47953855997718.828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-199807733323.82846</v>
      </c>
      <c r="L4596" s="444">
        <f t="shared" ca="1" si="169"/>
        <v>-48153663731042.656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-48153663731042.656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-200640265546.01108</v>
      </c>
      <c r="L4597" s="444">
        <f t="shared" ca="1" si="169"/>
        <v>-48354303996588.664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-48354303996588.664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-201476266652.45276</v>
      </c>
      <c r="L4598" s="444">
        <f t="shared" ref="L4598:L4852" ca="1" si="174">I4598-J4598+K4598</f>
        <v>-48555780263241.117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-48555780263241.117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-202315751096.83798</v>
      </c>
      <c r="L4599" s="444">
        <f t="shared" ca="1" si="174"/>
        <v>-48758096014337.953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-48758096014337.953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-203158733393.0748</v>
      </c>
      <c r="L4600" s="444">
        <f t="shared" ca="1" si="174"/>
        <v>-48961254747731.031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-48961254747731.031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-204005228115.54596</v>
      </c>
      <c r="L4601" s="444">
        <f t="shared" ca="1" si="174"/>
        <v>-49165259975846.578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-49165259975846.578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-204855249899.36075</v>
      </c>
      <c r="L4602" s="444">
        <f t="shared" ca="1" si="174"/>
        <v>-49370115225745.938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-49370115225745.938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-205708813440.60806</v>
      </c>
      <c r="L4603" s="444">
        <f t="shared" ca="1" si="174"/>
        <v>-49575824039186.547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-49575824039186.547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-206565933496.6106</v>
      </c>
      <c r="L4604" s="444">
        <f t="shared" ca="1" si="174"/>
        <v>-49782389972683.156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-49782389972683.156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-207426624886.17981</v>
      </c>
      <c r="L4605" s="444">
        <f t="shared" ca="1" si="174"/>
        <v>-49989816597569.336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-49989816597569.336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-208290902489.87222</v>
      </c>
      <c r="L4606" s="444">
        <f t="shared" ca="1" si="174"/>
        <v>-50198107500059.211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-50198107500059.211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-209158781250.2467</v>
      </c>
      <c r="L4607" s="444">
        <f t="shared" ca="1" si="174"/>
        <v>-50407266281309.461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-50407266281309.461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-210030276172.12274</v>
      </c>
      <c r="L4608" s="444">
        <f t="shared" ca="1" si="174"/>
        <v>-50617296557481.586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-50617296557481.586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-210905402322.83994</v>
      </c>
      <c r="L4609" s="444">
        <f t="shared" ca="1" si="174"/>
        <v>-50828201959804.43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-50828201959804.43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-211784174832.51846</v>
      </c>
      <c r="L4610" s="444">
        <f t="shared" ca="1" si="174"/>
        <v>-51039986134636.945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-51039986134636.945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-212666608894.32062</v>
      </c>
      <c r="L4611" s="444">
        <f t="shared" ca="1" si="174"/>
        <v>-51252652743531.266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-51252652743531.266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-213552719764.71359</v>
      </c>
      <c r="L4612" s="444">
        <f t="shared" ca="1" si="174"/>
        <v>-51466205463295.977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-51466205463295.977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-214442522763.73325</v>
      </c>
      <c r="L4613" s="444">
        <f t="shared" ca="1" si="174"/>
        <v>-51680647986059.711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-51680647986059.711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-215336033275.24878</v>
      </c>
      <c r="L4614" s="444">
        <f t="shared" ca="1" si="174"/>
        <v>-51895984019334.961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-51895984019334.961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-216233266747.229</v>
      </c>
      <c r="L4615" s="444">
        <f t="shared" ca="1" si="174"/>
        <v>-52112217286082.188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-52112217286082.188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-217134238692.00912</v>
      </c>
      <c r="L4616" s="444">
        <f t="shared" ca="1" si="174"/>
        <v>-52329351524774.195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-52329351524774.195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-218038964686.55914</v>
      </c>
      <c r="L4617" s="444">
        <f t="shared" ca="1" si="174"/>
        <v>-52547390489460.758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-52547390489460.758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-218947460372.75314</v>
      </c>
      <c r="L4618" s="444">
        <f t="shared" ca="1" si="174"/>
        <v>-52766337949833.508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-52766337949833.508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-219859741457.63962</v>
      </c>
      <c r="L4619" s="444">
        <f t="shared" ca="1" si="174"/>
        <v>-52986197691291.148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-52986197691291.148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-220775823713.7131</v>
      </c>
      <c r="L4620" s="444">
        <f t="shared" ca="1" si="174"/>
        <v>-53206973515004.859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-53206973515004.859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-221695722979.18692</v>
      </c>
      <c r="L4621" s="444">
        <f t="shared" ca="1" si="174"/>
        <v>-53428669237984.047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-53428669237984.047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-222619455158.26685</v>
      </c>
      <c r="L4622" s="444">
        <f t="shared" ca="1" si="174"/>
        <v>-53651288693142.313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-53651288693142.313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-223547036221.4263</v>
      </c>
      <c r="L4623" s="444">
        <f t="shared" ca="1" si="174"/>
        <v>-53874835729363.742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-53874835729363.742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-224478482205.68225</v>
      </c>
      <c r="L4624" s="444">
        <f t="shared" ca="1" si="174"/>
        <v>-54099314211569.422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-54099314211569.422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-225413809214.87259</v>
      </c>
      <c r="L4625" s="444">
        <f t="shared" ca="1" si="174"/>
        <v>-54324728020784.297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-54324728020784.297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-226353033419.93457</v>
      </c>
      <c r="L4626" s="444">
        <f t="shared" ca="1" si="174"/>
        <v>-54551081054204.234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-54551081054204.234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-227296171059.1843</v>
      </c>
      <c r="L4627" s="444">
        <f t="shared" ca="1" si="174"/>
        <v>-54778377225263.422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-54778377225263.422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-228243238438.5976</v>
      </c>
      <c r="L4628" s="444">
        <f t="shared" ca="1" si="174"/>
        <v>-55006620463702.016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-55006620463702.016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-229194251932.09174</v>
      </c>
      <c r="L4629" s="444">
        <f t="shared" ca="1" si="174"/>
        <v>-55235814715634.109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-55235814715634.109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-230149227981.80878</v>
      </c>
      <c r="L4630" s="444">
        <f t="shared" ca="1" si="174"/>
        <v>-55465963943615.922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-55465963943615.922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-231108183098.39963</v>
      </c>
      <c r="L4631" s="444">
        <f t="shared" ca="1" si="174"/>
        <v>-55697072126714.32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-55697072126714.32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-232071133861.30966</v>
      </c>
      <c r="L4632" s="444">
        <f t="shared" ca="1" si="174"/>
        <v>-55929143260575.633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-55929143260575.633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-233038096919.06516</v>
      </c>
      <c r="L4633" s="444">
        <f t="shared" ca="1" si="174"/>
        <v>-56162181357494.695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-56162181357494.695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-234009088989.56125</v>
      </c>
      <c r="L4634" s="444">
        <f t="shared" ca="1" si="174"/>
        <v>-56396190446484.258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-56396190446484.258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-234984126860.35107</v>
      </c>
      <c r="L4635" s="444">
        <f t="shared" ca="1" si="174"/>
        <v>-56631174573344.609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-56631174573344.609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-235963227388.93582</v>
      </c>
      <c r="L4636" s="444">
        <f t="shared" ca="1" si="174"/>
        <v>-56867137800733.547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-56867137800733.547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-236946407503.05643</v>
      </c>
      <c r="L4637" s="444">
        <f t="shared" ca="1" si="174"/>
        <v>-57104084208236.602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-57104084208236.602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-237933684200.98584</v>
      </c>
      <c r="L4638" s="444">
        <f t="shared" ca="1" si="174"/>
        <v>-57342017892437.586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-57342017892437.586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-238925074551.8233</v>
      </c>
      <c r="L4639" s="444">
        <f t="shared" ca="1" si="174"/>
        <v>-57580942966989.406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-57580942966989.406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-239920595695.78922</v>
      </c>
      <c r="L4640" s="444">
        <f t="shared" ca="1" si="174"/>
        <v>-57820863562685.195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-57820863562685.195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-240920264844.52164</v>
      </c>
      <c r="L4641" s="444">
        <f t="shared" ca="1" si="174"/>
        <v>-58061783827529.719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-58061783827529.719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-241924099281.37381</v>
      </c>
      <c r="L4642" s="444">
        <f t="shared" ca="1" si="174"/>
        <v>-58303707926811.094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-58303707926811.094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-242932116361.71289</v>
      </c>
      <c r="L4643" s="444">
        <f t="shared" ca="1" si="174"/>
        <v>-58546640043172.805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-58546640043172.805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-243944333513.22</v>
      </c>
      <c r="L4644" s="444">
        <f t="shared" ca="1" si="174"/>
        <v>-58790584376686.023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-58790584376686.023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-244960768236.19174</v>
      </c>
      <c r="L4645" s="444">
        <f t="shared" ca="1" si="174"/>
        <v>-59035545144922.219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-59035545144922.219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-245981438103.84262</v>
      </c>
      <c r="L4646" s="444">
        <f t="shared" ca="1" si="174"/>
        <v>-59281526583026.063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-59281526583026.063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-247006360762.60858</v>
      </c>
      <c r="L4647" s="444">
        <f t="shared" ca="1" si="174"/>
        <v>-59528532943788.672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-59528532943788.672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-248035553932.45279</v>
      </c>
      <c r="L4648" s="444">
        <f t="shared" ca="1" si="174"/>
        <v>-59776568497721.125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-59776568497721.125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-249069035407.17133</v>
      </c>
      <c r="L4649" s="444">
        <f t="shared" ca="1" si="174"/>
        <v>-60025637533128.297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-60025637533128.297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-250106823054.70123</v>
      </c>
      <c r="L4650" s="444">
        <f t="shared" ca="1" si="174"/>
        <v>-60275744356183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-60275744356183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-251148934817.42917</v>
      </c>
      <c r="L4651" s="444">
        <f t="shared" ca="1" si="174"/>
        <v>-60526893291000.43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-60526893291000.43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-252195388712.5018</v>
      </c>
      <c r="L4652" s="444">
        <f t="shared" ca="1" si="174"/>
        <v>-60779088679712.93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-60779088679712.93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-253246202832.13721</v>
      </c>
      <c r="L4653" s="444">
        <f t="shared" ca="1" si="174"/>
        <v>-61032334882545.07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-61032334882545.07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-254301395343.93777</v>
      </c>
      <c r="L4654" s="444">
        <f t="shared" ca="1" si="174"/>
        <v>-61286636277889.008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-61286636277889.008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-255360984491.20416</v>
      </c>
      <c r="L4655" s="444">
        <f t="shared" ca="1" si="174"/>
        <v>-61541997262380.211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-61541997262380.211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-256424988593.25092</v>
      </c>
      <c r="L4656" s="444">
        <f t="shared" ca="1" si="174"/>
        <v>-61798422250973.461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-61798422250973.461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-257493426045.72275</v>
      </c>
      <c r="L4657" s="444">
        <f t="shared" ca="1" si="174"/>
        <v>-62055915677019.188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-62055915677019.188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-258566315320.91327</v>
      </c>
      <c r="L4658" s="444">
        <f t="shared" ca="1" si="174"/>
        <v>-62314481992340.102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-62314481992340.102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-259643674968.08371</v>
      </c>
      <c r="L4659" s="444">
        <f t="shared" ca="1" si="174"/>
        <v>-62574125667308.188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-62574125667308.188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-260725523613.78415</v>
      </c>
      <c r="L4660" s="444">
        <f t="shared" ca="1" si="174"/>
        <v>-62834851190921.969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-62834851190921.969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-261811879962.17487</v>
      </c>
      <c r="L4661" s="444">
        <f t="shared" ca="1" si="174"/>
        <v>-63096663070884.141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-63096663070884.141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-262902762795.35059</v>
      </c>
      <c r="L4662" s="444">
        <f t="shared" ca="1" si="174"/>
        <v>-63359565833679.492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-63359565833679.492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-263998190973.66455</v>
      </c>
      <c r="L4663" s="444">
        <f t="shared" ca="1" si="174"/>
        <v>-63623564024653.156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-63623564024653.156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-265098183436.05481</v>
      </c>
      <c r="L4664" s="444">
        <f t="shared" ca="1" si="174"/>
        <v>-63888662208089.211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-63888662208089.211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-266202759200.3717</v>
      </c>
      <c r="L4665" s="444">
        <f t="shared" ca="1" si="174"/>
        <v>-64154864967289.586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-64154864967289.586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-267311937363.70663</v>
      </c>
      <c r="L4666" s="444">
        <f t="shared" ca="1" si="174"/>
        <v>-64422176904653.289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-64422176904653.289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-268425737102.72208</v>
      </c>
      <c r="L4667" s="444">
        <f t="shared" ca="1" si="174"/>
        <v>-64690602641756.008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-64690602641756.008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-269544177673.98334</v>
      </c>
      <c r="L4668" s="444">
        <f t="shared" ca="1" si="174"/>
        <v>-64960146819429.992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-64960146819429.992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-270667278414.29163</v>
      </c>
      <c r="L4669" s="444">
        <f t="shared" ca="1" si="174"/>
        <v>-65230814097844.281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-65230814097844.281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-271795058741.01785</v>
      </c>
      <c r="L4670" s="444">
        <f t="shared" ca="1" si="174"/>
        <v>-65502609156585.297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-65502609156585.297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-272927538152.43872</v>
      </c>
      <c r="L4671" s="444">
        <f t="shared" ca="1" si="174"/>
        <v>-65775536694737.734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-65775536694737.734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-274064736228.07391</v>
      </c>
      <c r="L4672" s="444">
        <f t="shared" ca="1" si="174"/>
        <v>-66049601430965.805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-66049601430965.805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-275206672629.02417</v>
      </c>
      <c r="L4673" s="444">
        <f t="shared" ca="1" si="174"/>
        <v>-66324808103594.828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-66324808103594.828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-276353367098.31177</v>
      </c>
      <c r="L4674" s="444">
        <f t="shared" ca="1" si="174"/>
        <v>-66601161470693.141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-66601161470693.141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-277504839461.22144</v>
      </c>
      <c r="L4675" s="444">
        <f t="shared" ca="1" si="174"/>
        <v>-66878666310154.359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-66878666310154.359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-278661109625.64319</v>
      </c>
      <c r="L4676" s="444">
        <f t="shared" ca="1" si="174"/>
        <v>-67157327419780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-67157327419780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-279822197582.41669</v>
      </c>
      <c r="L4677" s="444">
        <f t="shared" ca="1" si="174"/>
        <v>-67437149617362.414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-67437149617362.414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-280988123405.6767</v>
      </c>
      <c r="L4678" s="444">
        <f t="shared" ca="1" si="174"/>
        <v>-67718137740768.094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-67718137740768.094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-282158907253.20044</v>
      </c>
      <c r="L4679" s="444">
        <f t="shared" ca="1" si="174"/>
        <v>-68000296648021.297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-68000296648021.297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-283334569366.75537</v>
      </c>
      <c r="L4680" s="444">
        <f t="shared" ca="1" si="174"/>
        <v>-68283631217388.055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-68283631217388.055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-284515130072.4502</v>
      </c>
      <c r="L4681" s="444">
        <f t="shared" ca="1" si="174"/>
        <v>-68568146347460.508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-68568146347460.508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-285700609781.08539</v>
      </c>
      <c r="L4682" s="444">
        <f t="shared" ca="1" si="174"/>
        <v>-68853846957241.594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-68853846957241.594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-286891028988.50665</v>
      </c>
      <c r="L4683" s="444">
        <f t="shared" ca="1" si="174"/>
        <v>-69140737986230.102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-69140737986230.102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-288086408275.95874</v>
      </c>
      <c r="L4684" s="444">
        <f t="shared" ca="1" si="174"/>
        <v>-69428824394506.063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-69428824394506.063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-289286768310.44189</v>
      </c>
      <c r="L4685" s="444">
        <f t="shared" ca="1" si="174"/>
        <v>-69718111162816.508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-69718111162816.508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-290492129845.06873</v>
      </c>
      <c r="L4686" s="444">
        <f t="shared" ca="1" si="174"/>
        <v>-70008603292661.578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-70008603292661.578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-291702513719.42322</v>
      </c>
      <c r="L4687" s="444">
        <f t="shared" ca="1" si="174"/>
        <v>-70300305806381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-70300305806381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-292917940859.92084</v>
      </c>
      <c r="L4688" s="444">
        <f t="shared" ca="1" si="174"/>
        <v>-70593223747240.922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-70593223747240.922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-294138432280.17053</v>
      </c>
      <c r="L4689" s="444">
        <f t="shared" ca="1" si="174"/>
        <v>-70887362179521.094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-70887362179521.094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-295364009081.33789</v>
      </c>
      <c r="L4690" s="444">
        <f t="shared" ca="1" si="174"/>
        <v>-71182726188602.438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-71182726188602.438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-296594692452.51013</v>
      </c>
      <c r="L4691" s="444">
        <f t="shared" ca="1" si="174"/>
        <v>-71479320881054.953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-71479320881054.953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-297830503671.06232</v>
      </c>
      <c r="L4692" s="444">
        <f t="shared" ca="1" si="174"/>
        <v>-71777151384726.016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-71777151384726.016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-299071464103.02509</v>
      </c>
      <c r="L4693" s="444">
        <f t="shared" ca="1" si="174"/>
        <v>-72076222848829.047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-72076222848829.047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-300317595203.45435</v>
      </c>
      <c r="L4694" s="444">
        <f t="shared" ca="1" si="174"/>
        <v>-72376540444032.5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-72376540444032.5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-301568918516.80206</v>
      </c>
      <c r="L4695" s="444">
        <f t="shared" ca="1" si="174"/>
        <v>-72678109362549.297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-72678109362549.297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-302825455677.28876</v>
      </c>
      <c r="L4696" s="444">
        <f t="shared" ca="1" si="174"/>
        <v>-72980934818226.578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-72980934818226.578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-304087228409.2774</v>
      </c>
      <c r="L4697" s="444">
        <f t="shared" ca="1" si="174"/>
        <v>-73285022046635.859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-73285022046635.859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-305354258527.64941</v>
      </c>
      <c r="L4698" s="444">
        <f t="shared" ca="1" si="174"/>
        <v>-73590376305163.516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-73590376305163.516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-306626567938.18134</v>
      </c>
      <c r="L4699" s="444">
        <f t="shared" ca="1" si="174"/>
        <v>-73897002873101.703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-73897002873101.703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-307904178637.92377</v>
      </c>
      <c r="L4700" s="444">
        <f t="shared" ca="1" si="174"/>
        <v>-74204907051739.625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-74204907051739.625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-309187112715.58179</v>
      </c>
      <c r="L4701" s="444">
        <f t="shared" ca="1" si="174"/>
        <v>-74514094164455.203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-74514094164455.203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-310475392351.89667</v>
      </c>
      <c r="L4702" s="444">
        <f t="shared" ca="1" si="174"/>
        <v>-74824569556807.094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-74824569556807.094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-311769039820.02954</v>
      </c>
      <c r="L4703" s="444">
        <f t="shared" ca="1" si="174"/>
        <v>-75136338596627.125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-75136338596627.125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-313068077485.94635</v>
      </c>
      <c r="L4704" s="444">
        <f t="shared" ca="1" si="174"/>
        <v>-75449406674113.078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-75449406674113.078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-314372527808.8045</v>
      </c>
      <c r="L4705" s="444">
        <f t="shared" ca="1" si="174"/>
        <v>-75763779201921.875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-75763779201921.875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-315682413341.34113</v>
      </c>
      <c r="L4706" s="444">
        <f t="shared" ca="1" si="174"/>
        <v>-76079461615263.219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-76079461615263.219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-316997756730.26343</v>
      </c>
      <c r="L4707" s="444">
        <f t="shared" ca="1" si="174"/>
        <v>-76396459371993.484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-76396459371993.484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-318318580716.63953</v>
      </c>
      <c r="L4708" s="444">
        <f t="shared" ca="1" si="174"/>
        <v>-76714777952710.125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-76714777952710.125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-319644908136.29218</v>
      </c>
      <c r="L4709" s="444">
        <f t="shared" ca="1" si="174"/>
        <v>-77034422860846.422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-77034422860846.422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-320976761920.19342</v>
      </c>
      <c r="L4710" s="444">
        <f t="shared" ca="1" si="174"/>
        <v>-77355399622766.609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-77355399622766.609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-322314165094.86084</v>
      </c>
      <c r="L4711" s="444">
        <f t="shared" ca="1" si="174"/>
        <v>-77677713787861.469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-77677713787861.469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-323657140782.7561</v>
      </c>
      <c r="L4712" s="444">
        <f t="shared" ca="1" si="174"/>
        <v>-78001370928644.219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-78001370928644.219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-325005712202.68427</v>
      </c>
      <c r="L4713" s="444">
        <f t="shared" ca="1" si="174"/>
        <v>-78326376640846.906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-78326376640846.906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-326359902670.19543</v>
      </c>
      <c r="L4714" s="444">
        <f t="shared" ca="1" si="174"/>
        <v>-78652736543517.109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-78652736543517.109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-327719735597.98798</v>
      </c>
      <c r="L4715" s="444">
        <f t="shared" ca="1" si="174"/>
        <v>-78980456279115.094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-78980456279115.094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-329085234496.31287</v>
      </c>
      <c r="L4716" s="444">
        <f t="shared" ca="1" si="174"/>
        <v>-79309541513611.406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-79309541513611.406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-330456422973.38086</v>
      </c>
      <c r="L4717" s="444">
        <f t="shared" ca="1" si="174"/>
        <v>-79639997936584.781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-79639997936584.781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-331833324735.7699</v>
      </c>
      <c r="L4718" s="444">
        <f t="shared" ca="1" si="174"/>
        <v>-79971831261320.547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-79971831261320.547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-333215963588.83563</v>
      </c>
      <c r="L4719" s="444">
        <f t="shared" ca="1" si="174"/>
        <v>-80305047224909.375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-80305047224909.375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-334604363437.12238</v>
      </c>
      <c r="L4720" s="444">
        <f t="shared" ca="1" si="174"/>
        <v>-80639651588346.5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-80639651588346.5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-335998548284.7771</v>
      </c>
      <c r="L4721" s="444">
        <f t="shared" ca="1" si="174"/>
        <v>-80975650136631.281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-80975650136631.281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-337398542235.96368</v>
      </c>
      <c r="L4722" s="444">
        <f t="shared" ca="1" si="174"/>
        <v>-81313048678867.25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-81313048678867.25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-338804369495.28021</v>
      </c>
      <c r="L4723" s="444">
        <f t="shared" ca="1" si="174"/>
        <v>-81651853048362.531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-81651853048362.531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-340216054368.17719</v>
      </c>
      <c r="L4724" s="444">
        <f t="shared" ca="1" si="174"/>
        <v>-81992069102730.703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-81992069102730.703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-341633621261.37793</v>
      </c>
      <c r="L4725" s="444">
        <f t="shared" ca="1" si="174"/>
        <v>-82333702723992.078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-82333702723992.078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-343057094683.30029</v>
      </c>
      <c r="L4726" s="444">
        <f t="shared" ca="1" si="174"/>
        <v>-82676759818675.375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-82676759818675.375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-344486499244.48071</v>
      </c>
      <c r="L4727" s="444">
        <f t="shared" ca="1" si="174"/>
        <v>-83021246317919.859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-83021246317919.859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-345921859657.99939</v>
      </c>
      <c r="L4728" s="444">
        <f t="shared" ca="1" si="174"/>
        <v>-83367168177577.859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-83367168177577.859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-347363200739.90771</v>
      </c>
      <c r="L4729" s="444">
        <f t="shared" ca="1" si="174"/>
        <v>-83714531378317.766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-83714531378317.766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-348810547409.65735</v>
      </c>
      <c r="L4730" s="444">
        <f t="shared" ca="1" si="174"/>
        <v>-84063341925727.422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-84063341925727.422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-350263924690.53094</v>
      </c>
      <c r="L4731" s="444">
        <f t="shared" ca="1" si="174"/>
        <v>-84413605850417.953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-84413605850417.953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-351723357710.07483</v>
      </c>
      <c r="L4732" s="444">
        <f t="shared" ca="1" si="174"/>
        <v>-84765329208128.031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-84765329208128.031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-353188871700.53345</v>
      </c>
      <c r="L4733" s="444">
        <f t="shared" ca="1" si="174"/>
        <v>-85118518079828.563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-85118518079828.563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-354660491999.28564</v>
      </c>
      <c r="L4734" s="444">
        <f t="shared" ca="1" si="174"/>
        <v>-85473178571827.844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-85473178571827.844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-356138244049.28265</v>
      </c>
      <c r="L4735" s="444">
        <f t="shared" ca="1" si="174"/>
        <v>-85829316815877.125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-85829316815877.125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-357622153399.48804</v>
      </c>
      <c r="L4736" s="444">
        <f t="shared" ca="1" si="174"/>
        <v>-86186938969276.609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-86186938969276.609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-359112245705.31921</v>
      </c>
      <c r="L4737" s="444">
        <f t="shared" ca="1" si="174"/>
        <v>-86546051214981.922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-86546051214981.922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-360608546729.09131</v>
      </c>
      <c r="L4738" s="444">
        <f t="shared" ca="1" si="174"/>
        <v>-86906659761711.016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-86906659761711.016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-362111082340.46259</v>
      </c>
      <c r="L4739" s="444">
        <f t="shared" ca="1" si="174"/>
        <v>-87268770844051.484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-87268770844051.484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-363619878516.88116</v>
      </c>
      <c r="L4740" s="444">
        <f t="shared" ca="1" si="174"/>
        <v>-87632390722568.359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-87632390722568.359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-365134961344.03485</v>
      </c>
      <c r="L4741" s="444">
        <f t="shared" ca="1" si="174"/>
        <v>-87997525683912.391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-87997525683912.391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-366656357016.30164</v>
      </c>
      <c r="L4742" s="444">
        <f t="shared" ca="1" si="174"/>
        <v>-88364182040928.688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-88364182040928.688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-368184091837.20288</v>
      </c>
      <c r="L4743" s="444">
        <f t="shared" ca="1" si="174"/>
        <v>-88732366132765.891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-88732366132765.891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-369718192219.85785</v>
      </c>
      <c r="L4744" s="444">
        <f t="shared" ca="1" si="174"/>
        <v>-89102084324985.75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-89102084324985.75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-371258684687.44061</v>
      </c>
      <c r="L4745" s="444">
        <f t="shared" ca="1" si="174"/>
        <v>-89473343009673.188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-89473343009673.188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-372805595873.63831</v>
      </c>
      <c r="L4746" s="444">
        <f t="shared" ca="1" si="174"/>
        <v>-89846148605546.828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-89846148605546.828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-374358952523.11176</v>
      </c>
      <c r="L4747" s="444">
        <f t="shared" ca="1" si="174"/>
        <v>-90220507558069.938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-90220507558069.938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-375918781491.95807</v>
      </c>
      <c r="L4748" s="444">
        <f t="shared" ca="1" si="174"/>
        <v>-90596426339561.891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-90596426339561.891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-377485109748.17456</v>
      </c>
      <c r="L4749" s="444">
        <f t="shared" ca="1" si="174"/>
        <v>-90973911449310.063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-90973911449310.063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-379057964372.12524</v>
      </c>
      <c r="L4750" s="444">
        <f t="shared" ca="1" si="174"/>
        <v>-91352969413682.188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-91352969413682.188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-380637372557.00909</v>
      </c>
      <c r="L4751" s="444">
        <f t="shared" ca="1" si="174"/>
        <v>-91733606786239.203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-91733606786239.203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-382223361609.33002</v>
      </c>
      <c r="L4752" s="444">
        <f t="shared" ca="1" si="174"/>
        <v>-92115830147848.531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-92115830147848.531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-383815958949.3689</v>
      </c>
      <c r="L4753" s="444">
        <f t="shared" ca="1" si="174"/>
        <v>-92499646106797.906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-92499646106797.906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-385415192111.65796</v>
      </c>
      <c r="L4754" s="444">
        <f t="shared" ca="1" si="174"/>
        <v>-92885061298909.563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-92885061298909.563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-387021088745.45648</v>
      </c>
      <c r="L4755" s="444">
        <f t="shared" ca="1" si="174"/>
        <v>-93272082387655.016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-93272082387655.016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-388633676615.22925</v>
      </c>
      <c r="L4756" s="444">
        <f t="shared" ca="1" si="174"/>
        <v>-93660716064270.25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-93660716064270.25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-390252983601.12604</v>
      </c>
      <c r="L4757" s="444">
        <f t="shared" ca="1" si="174"/>
        <v>-94050969047871.375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-94050969047871.375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-391879037699.46405</v>
      </c>
      <c r="L4758" s="444">
        <f t="shared" ca="1" si="174"/>
        <v>-94442848085570.844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-94442848085570.844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-393511867023.21185</v>
      </c>
      <c r="L4759" s="444">
        <f t="shared" ca="1" si="174"/>
        <v>-94836359952594.063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-94836359952594.063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-395151499802.47528</v>
      </c>
      <c r="L4760" s="444">
        <f t="shared" ca="1" si="174"/>
        <v>-95231511452396.531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-95231511452396.531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-396797964384.98553</v>
      </c>
      <c r="L4761" s="444">
        <f t="shared" ca="1" si="174"/>
        <v>-95628309416781.516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-95628309416781.516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-398451289236.58966</v>
      </c>
      <c r="L4762" s="444">
        <f t="shared" ca="1" si="174"/>
        <v>-96026760706018.109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-96026760706018.109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-400111502941.74213</v>
      </c>
      <c r="L4763" s="444">
        <f t="shared" ca="1" si="174"/>
        <v>-96426872208959.844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-96426872208959.844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-401778634203.99933</v>
      </c>
      <c r="L4764" s="444">
        <f t="shared" ca="1" si="174"/>
        <v>-96828650843163.844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-96828650843163.844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-403452711846.51599</v>
      </c>
      <c r="L4765" s="444">
        <f t="shared" ca="1" si="174"/>
        <v>-97232103555010.359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-97232103555010.359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-405133764812.54315</v>
      </c>
      <c r="L4766" s="444">
        <f t="shared" ca="1" si="174"/>
        <v>-97637237319822.906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-97637237319822.906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-406821822165.92877</v>
      </c>
      <c r="L4767" s="444">
        <f t="shared" ca="1" si="174"/>
        <v>-98044059141988.828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-98044059141988.828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-408516913091.62012</v>
      </c>
      <c r="L4768" s="444">
        <f t="shared" ca="1" si="174"/>
        <v>-98452576055080.453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-98452576055080.453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-410219066896.16858</v>
      </c>
      <c r="L4769" s="444">
        <f t="shared" ca="1" si="174"/>
        <v>-98862795121976.625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-98862795121976.625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-411928313008.23596</v>
      </c>
      <c r="L4770" s="444">
        <f t="shared" ca="1" si="174"/>
        <v>-99274723434984.859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-99274723434984.859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-413644680979.10358</v>
      </c>
      <c r="L4771" s="444">
        <f t="shared" ca="1" si="174"/>
        <v>-99688368115963.969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-99688368115963.969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-415368200483.18323</v>
      </c>
      <c r="L4772" s="444">
        <f t="shared" ca="1" si="174"/>
        <v>-100103736316447.16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-100103736316447.16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-417098901318.52979</v>
      </c>
      <c r="L4773" s="444">
        <f t="shared" ca="1" si="174"/>
        <v>-100520835217765.69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-100520835217765.69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-418836813407.35706</v>
      </c>
      <c r="L4774" s="444">
        <f t="shared" ca="1" si="174"/>
        <v>-100939672031173.05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-100939672031173.05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-420581966796.55438</v>
      </c>
      <c r="L4775" s="444">
        <f t="shared" ca="1" si="174"/>
        <v>-101360253997969.59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-101360253997969.59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-422334391658.20667</v>
      </c>
      <c r="L4776" s="444">
        <f t="shared" ca="1" si="174"/>
        <v>-101782588389627.8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-101782588389627.8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-424094118290.11584</v>
      </c>
      <c r="L4777" s="444">
        <f t="shared" ca="1" si="174"/>
        <v>-102206682507917.91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-102206682507917.91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-425861177116.32458</v>
      </c>
      <c r="L4778" s="444">
        <f t="shared" ca="1" si="174"/>
        <v>-102632543685034.23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-102632543685034.23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-427635598687.64264</v>
      </c>
      <c r="L4779" s="444">
        <f t="shared" ca="1" si="174"/>
        <v>-103060179283721.88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-103060179283721.88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-429417413682.1745</v>
      </c>
      <c r="L4780" s="444">
        <f t="shared" ca="1" si="174"/>
        <v>-103489596697404.05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-103489596697404.05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-431206652905.85022</v>
      </c>
      <c r="L4781" s="444">
        <f t="shared" ca="1" si="174"/>
        <v>-103920803350309.89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-103920803350309.89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-433003347292.95789</v>
      </c>
      <c r="L4782" s="444">
        <f t="shared" ca="1" si="174"/>
        <v>-104353806697602.84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-104353806697602.84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-434807527906.67853</v>
      </c>
      <c r="L4783" s="444">
        <f t="shared" ca="1" si="174"/>
        <v>-104788614225509.52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-104788614225509.52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-436619225939.62299</v>
      </c>
      <c r="L4784" s="444">
        <f t="shared" ca="1" si="174"/>
        <v>-105225233451449.14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-105225233451449.14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-438438472714.3714</v>
      </c>
      <c r="L4785" s="444">
        <f t="shared" ca="1" si="174"/>
        <v>-105663671924163.52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-105663671924163.52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-440265299684.01465</v>
      </c>
      <c r="L4786" s="444">
        <f t="shared" ca="1" si="174"/>
        <v>-106103937223847.53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-106103937223847.53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-442099738432.69806</v>
      </c>
      <c r="L4787" s="444">
        <f t="shared" ca="1" si="174"/>
        <v>-106546036962280.23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-106546036962280.23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-443941820676.16766</v>
      </c>
      <c r="L4788" s="444">
        <f t="shared" ca="1" si="174"/>
        <v>-106989978782956.41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-106989978782956.41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-445791578262.31836</v>
      </c>
      <c r="L4789" s="444">
        <f t="shared" ca="1" si="174"/>
        <v>-107435770361218.72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-107435770361218.72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-447649043171.74463</v>
      </c>
      <c r="L4790" s="444">
        <f t="shared" ca="1" si="174"/>
        <v>-107883419404390.47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-107883419404390.47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-449514247518.29364</v>
      </c>
      <c r="L4791" s="444">
        <f t="shared" ca="1" si="174"/>
        <v>-108332933651908.77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-108332933651908.77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-451387223549.61987</v>
      </c>
      <c r="L4792" s="444">
        <f t="shared" ca="1" si="174"/>
        <v>-108784320875458.39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-108784320875458.39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-453268003647.74329</v>
      </c>
      <c r="L4793" s="444">
        <f t="shared" ca="1" si="174"/>
        <v>-109237588879106.14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-109237588879106.14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-455156620329.60889</v>
      </c>
      <c r="L4794" s="444">
        <f t="shared" ca="1" si="174"/>
        <v>-109692745499435.75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-109692745499435.75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-457053106247.64893</v>
      </c>
      <c r="L4795" s="444">
        <f t="shared" ca="1" si="174"/>
        <v>-110149798605683.41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-110149798605683.41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-458957494190.34753</v>
      </c>
      <c r="L4796" s="444">
        <f t="shared" ca="1" si="174"/>
        <v>-110608756099873.75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-110608756099873.75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-460869817082.80719</v>
      </c>
      <c r="L4797" s="444">
        <f t="shared" ca="1" si="174"/>
        <v>-111069625916956.56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-111069625916956.56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-462790107987.31891</v>
      </c>
      <c r="L4798" s="444">
        <f t="shared" ca="1" si="174"/>
        <v>-111532416024943.88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-111532416024943.88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-464718400103.93286</v>
      </c>
      <c r="L4799" s="444">
        <f t="shared" ca="1" si="174"/>
        <v>-111997134425047.81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-111997134425047.81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-466654726771.03253</v>
      </c>
      <c r="L4800" s="444">
        <f t="shared" ca="1" si="174"/>
        <v>-112463789151818.84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-112463789151818.84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-468599121465.91193</v>
      </c>
      <c r="L4801" s="444">
        <f t="shared" ca="1" si="174"/>
        <v>-112932388273284.75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-112932388273284.75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-470551617805.35309</v>
      </c>
      <c r="L4802" s="444">
        <f t="shared" ca="1" si="174"/>
        <v>-113402939891090.11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-113402939891090.11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-472512249546.2088</v>
      </c>
      <c r="L4803" s="444">
        <f t="shared" ca="1" si="174"/>
        <v>-113875452140636.31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-113875452140636.31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-474481050585.98462</v>
      </c>
      <c r="L4804" s="444">
        <f t="shared" ca="1" si="174"/>
        <v>-114349933191222.3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-114349933191222.3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-476458054963.42621</v>
      </c>
      <c r="L4805" s="444">
        <f t="shared" ca="1" si="174"/>
        <v>-114826391246185.72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-114826391246185.72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-478443296859.10718</v>
      </c>
      <c r="L4806" s="444">
        <f t="shared" ca="1" si="174"/>
        <v>-115304834543044.83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-115304834543044.83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-480436810596.02002</v>
      </c>
      <c r="L4807" s="444">
        <f t="shared" ca="1" si="174"/>
        <v>-115785271353640.84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-115785271353640.84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-482438630640.17017</v>
      </c>
      <c r="L4808" s="444">
        <f t="shared" ca="1" si="174"/>
        <v>-116267709984281.02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-116267709984281.02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-484448791601.1709</v>
      </c>
      <c r="L4809" s="444">
        <f t="shared" ca="1" si="174"/>
        <v>-116752158775882.19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-116752158775882.19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-486467328232.84235</v>
      </c>
      <c r="L4810" s="444">
        <f t="shared" ca="1" si="174"/>
        <v>-117238626104115.03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-117238626104115.03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-488494275433.81268</v>
      </c>
      <c r="L4811" s="444">
        <f t="shared" ca="1" si="174"/>
        <v>-117727120379548.84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-117727120379548.84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-490529668248.12012</v>
      </c>
      <c r="L4812" s="444">
        <f t="shared" ca="1" si="174"/>
        <v>-118217650047796.97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-118217650047796.97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-492573541865.82062</v>
      </c>
      <c r="L4813" s="444">
        <f t="shared" ca="1" si="174"/>
        <v>-118710223589662.8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-118710223589662.8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-494625931623.59497</v>
      </c>
      <c r="L4814" s="444">
        <f t="shared" ca="1" si="174"/>
        <v>-119204849521286.39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-119204849521286.39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-496686873005.35992</v>
      </c>
      <c r="L4815" s="444">
        <f t="shared" ca="1" si="174"/>
        <v>-119701536394291.75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-119701536394291.75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-498756401642.88226</v>
      </c>
      <c r="L4816" s="444">
        <f t="shared" ca="1" si="174"/>
        <v>-120200292795934.63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-120200292795934.63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-500834553316.39429</v>
      </c>
      <c r="L4817" s="444">
        <f t="shared" ca="1" si="174"/>
        <v>-120701127349251.02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-120701127349251.02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-502921363955.21259</v>
      </c>
      <c r="L4818" s="444">
        <f t="shared" ca="1" si="174"/>
        <v>-121204048713206.23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-121204048713206.23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-505016869638.35931</v>
      </c>
      <c r="L4819" s="444">
        <f t="shared" ca="1" si="174"/>
        <v>-121709065582844.59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-121709065582844.59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-507121106595.18585</v>
      </c>
      <c r="L4820" s="444">
        <f t="shared" ca="1" si="174"/>
        <v>-122216186689439.78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-122216186689439.78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-509234111205.99908</v>
      </c>
      <c r="L4821" s="444">
        <f t="shared" ca="1" si="174"/>
        <v>-122725420800645.78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-122725420800645.78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-511355920002.69067</v>
      </c>
      <c r="L4822" s="444">
        <f t="shared" ca="1" si="174"/>
        <v>-123236776720648.47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-123236776720648.47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-513486569669.36859</v>
      </c>
      <c r="L4823" s="444">
        <f t="shared" ca="1" si="174"/>
        <v>-123750263290317.84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-123750263290317.84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-515626097042.99109</v>
      </c>
      <c r="L4824" s="444">
        <f t="shared" ca="1" si="174"/>
        <v>-124265889387360.83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-124265889387360.83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-517774539114.00342</v>
      </c>
      <c r="L4825" s="444">
        <f t="shared" ca="1" si="174"/>
        <v>-124783663926474.83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-124783663926474.83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-519931933026.97839</v>
      </c>
      <c r="L4826" s="444">
        <f t="shared" ca="1" si="174"/>
        <v>-125303595859501.81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-125303595859501.81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-522098316081.25751</v>
      </c>
      <c r="L4827" s="444">
        <f t="shared" ca="1" si="174"/>
        <v>-125825694175583.06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-125825694175583.06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-524273725731.59613</v>
      </c>
      <c r="L4828" s="444">
        <f t="shared" ca="1" si="174"/>
        <v>-126349967901314.66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-126349967901314.66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-526458199588.81097</v>
      </c>
      <c r="L4829" s="444">
        <f t="shared" ca="1" si="174"/>
        <v>-126876426100903.47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-126876426100903.47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-528651775420.43109</v>
      </c>
      <c r="L4830" s="444">
        <f t="shared" ca="1" si="174"/>
        <v>-127405077876323.91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-127405077876323.91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-530854491151.34961</v>
      </c>
      <c r="L4831" s="444">
        <f t="shared" ca="1" si="174"/>
        <v>-127935932367475.25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-127935932367475.25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-533066384864.48022</v>
      </c>
      <c r="L4832" s="444">
        <f t="shared" ca="1" si="174"/>
        <v>-128468998752339.73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-128468998752339.73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-535287494801.41547</v>
      </c>
      <c r="L4833" s="444">
        <f t="shared" ca="1" si="174"/>
        <v>-129004286247141.16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-129004286247141.16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-537517859363.08813</v>
      </c>
      <c r="L4834" s="444">
        <f t="shared" ca="1" si="174"/>
        <v>-129541804106504.25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-129541804106504.25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-539757517110.43439</v>
      </c>
      <c r="L4835" s="444">
        <f t="shared" ca="1" si="174"/>
        <v>-130081561623614.69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-130081561623614.69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-542006506765.06122</v>
      </c>
      <c r="L4836" s="444">
        <f t="shared" ca="1" si="174"/>
        <v>-130623568130379.75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-130623568130379.75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-544264867209.91559</v>
      </c>
      <c r="L4837" s="444">
        <f t="shared" ca="1" si="174"/>
        <v>-131167832997589.67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-131167832997589.67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-546532637489.95697</v>
      </c>
      <c r="L4838" s="444">
        <f t="shared" ca="1" si="174"/>
        <v>-131714365635079.63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-131714365635079.63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-548809856812.83179</v>
      </c>
      <c r="L4839" s="444">
        <f t="shared" ca="1" si="174"/>
        <v>-132263175491892.45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-132263175491892.45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-551096564549.55188</v>
      </c>
      <c r="L4840" s="444">
        <f t="shared" ca="1" si="174"/>
        <v>-132814272056442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-132814272056442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-553392800235.17505</v>
      </c>
      <c r="L4841" s="444">
        <f t="shared" ca="1" si="174"/>
        <v>-133367664856677.17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-133367664856677.17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-555698603569.48816</v>
      </c>
      <c r="L4842" s="444">
        <f t="shared" ca="1" si="174"/>
        <v>-133923363460246.66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-133923363460246.66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-558014014417.69434</v>
      </c>
      <c r="L4843" s="444">
        <f t="shared" ca="1" si="174"/>
        <v>-134481377474664.34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-134481377474664.34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-560339072811.10144</v>
      </c>
      <c r="L4844" s="444">
        <f t="shared" ca="1" si="174"/>
        <v>-135041716547475.44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-135041716547475.44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-562673818947.81433</v>
      </c>
      <c r="L4845" s="444">
        <f t="shared" ca="1" si="174"/>
        <v>-135604390366423.25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-135604390366423.25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-565018293193.4303</v>
      </c>
      <c r="L4846" s="444">
        <f t="shared" ca="1" si="174"/>
        <v>-136169408659616.69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-136169408659616.69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-567372536081.73608</v>
      </c>
      <c r="L4847" s="444">
        <f t="shared" ca="1" si="174"/>
        <v>-136736781195698.42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-136736781195698.42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-569736588315.41003</v>
      </c>
      <c r="L4848" s="444">
        <f t="shared" ca="1" si="174"/>
        <v>-137306517784013.83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-137306517784013.83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-572110490766.72424</v>
      </c>
      <c r="L4849" s="444">
        <f t="shared" ca="1" si="174"/>
        <v>-137878628274780.55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-137878628274780.55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-574494284478.25232</v>
      </c>
      <c r="L4850" s="444">
        <f t="shared" ca="1" si="174"/>
        <v>-138453122559258.8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-138453122559258.8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-576888010663.57825</v>
      </c>
      <c r="L4851" s="444">
        <f t="shared" ca="1" si="174"/>
        <v>-139030010569922.38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-139030010569922.38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-579291710708.01001</v>
      </c>
      <c r="L4852" s="444">
        <f t="shared" ca="1" si="174"/>
        <v>-139609302280630.39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-139609302280630.39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-581705426169.29333</v>
      </c>
      <c r="L4853" s="444">
        <f t="shared" ref="L4853:L5107" ca="1" si="179">I4853-J4853+K4853</f>
        <v>-140191007706799.69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-140191007706799.69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-584129198778.33191</v>
      </c>
      <c r="L4854" s="444">
        <f t="shared" ca="1" si="179"/>
        <v>-140775136905578.03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-140775136905578.03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-586563070439.90845</v>
      </c>
      <c r="L4855" s="444">
        <f t="shared" ca="1" si="179"/>
        <v>-141361699976017.94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-141361699976017.94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-589007083233.40808</v>
      </c>
      <c r="L4856" s="444">
        <f t="shared" ca="1" si="179"/>
        <v>-141950707059251.34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-141950707059251.34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-591461279413.54724</v>
      </c>
      <c r="L4857" s="444">
        <f t="shared" ca="1" si="179"/>
        <v>-142542168338664.91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-142542168338664.91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-593925701411.10376</v>
      </c>
      <c r="L4858" s="444">
        <f t="shared" ca="1" si="179"/>
        <v>-143136094040076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-143136094040076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-596400391833.65002</v>
      </c>
      <c r="L4859" s="444">
        <f t="shared" ca="1" si="179"/>
        <v>-143732494431909.66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-143732494431909.66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-598885393466.29028</v>
      </c>
      <c r="L4860" s="444">
        <f t="shared" ca="1" si="179"/>
        <v>-144331379825375.94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-144331379825375.94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-601380749272.39978</v>
      </c>
      <c r="L4861" s="444">
        <f t="shared" ca="1" si="179"/>
        <v>-144932760574648.34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-144932760574648.34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-603886502394.36804</v>
      </c>
      <c r="L4862" s="444">
        <f t="shared" ca="1" si="179"/>
        <v>-145536647077042.72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-145536647077042.72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-606402696154.3446</v>
      </c>
      <c r="L4863" s="444">
        <f t="shared" ca="1" si="179"/>
        <v>-146143049773197.06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-146143049773197.06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-608929374054.98779</v>
      </c>
      <c r="L4864" s="444">
        <f t="shared" ca="1" si="179"/>
        <v>-146751979147252.06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-146751979147252.06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-611466579780.21692</v>
      </c>
      <c r="L4865" s="444">
        <f t="shared" ca="1" si="179"/>
        <v>-147363445727032.28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-147363445727032.28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-614014357195.96777</v>
      </c>
      <c r="L4866" s="444">
        <f t="shared" ca="1" si="179"/>
        <v>-147977460084228.25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-147977460084228.25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-616572750350.95105</v>
      </c>
      <c r="L4867" s="444">
        <f t="shared" ca="1" si="179"/>
        <v>-148594032834579.19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-148594032834579.19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-619141803477.41333</v>
      </c>
      <c r="L4868" s="444">
        <f t="shared" ca="1" si="179"/>
        <v>-149213174638056.59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-149213174638056.59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-621721560991.90247</v>
      </c>
      <c r="L4869" s="444">
        <f t="shared" ca="1" si="179"/>
        <v>-149834896199048.5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-149834896199048.5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-624312067496.0354</v>
      </c>
      <c r="L4870" s="444">
        <f t="shared" ca="1" si="179"/>
        <v>-150459208266544.53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-150459208266544.53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-626913367777.26892</v>
      </c>
      <c r="L4871" s="444">
        <f t="shared" ca="1" si="179"/>
        <v>-151086121634321.81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-151086121634321.81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-629525506809.67419</v>
      </c>
      <c r="L4872" s="444">
        <f t="shared" ca="1" si="179"/>
        <v>-151715647141131.5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-151715647141131.5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-632148529754.7146</v>
      </c>
      <c r="L4873" s="444">
        <f t="shared" ca="1" si="179"/>
        <v>-152347795670886.22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-152347795670886.22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-634782481962.02588</v>
      </c>
      <c r="L4874" s="444">
        <f t="shared" ca="1" si="179"/>
        <v>-152982578152848.25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-152982578152848.25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-637427408970.20105</v>
      </c>
      <c r="L4875" s="444">
        <f t="shared" ca="1" si="179"/>
        <v>-153620005561818.44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-153620005561818.44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-640083356507.57678</v>
      </c>
      <c r="L4876" s="444">
        <f t="shared" ca="1" si="179"/>
        <v>-154260088918326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-154260088918326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-642750370493.02502</v>
      </c>
      <c r="L4877" s="444">
        <f t="shared" ca="1" si="179"/>
        <v>-154902839288819.03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-154902839288819.03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-645428497036.74597</v>
      </c>
      <c r="L4878" s="444">
        <f t="shared" ca="1" si="179"/>
        <v>-155548267785855.78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-155548267785855.78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-648117782441.0658</v>
      </c>
      <c r="L4879" s="444">
        <f t="shared" ca="1" si="179"/>
        <v>-156196385568296.84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-156196385568296.84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-650818273201.23682</v>
      </c>
      <c r="L4880" s="444">
        <f t="shared" ca="1" si="179"/>
        <v>-156847203841498.09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-156847203841498.09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-653530016006.24207</v>
      </c>
      <c r="L4881" s="444">
        <f t="shared" ca="1" si="179"/>
        <v>-157500733857504.34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-157500733857504.34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-656253057739.60144</v>
      </c>
      <c r="L4882" s="444">
        <f t="shared" ca="1" si="179"/>
        <v>-158156986915243.94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-158156986915243.94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-658987445480.18311</v>
      </c>
      <c r="L4883" s="444">
        <f t="shared" ca="1" si="179"/>
        <v>-158815974360724.13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-158815974360724.13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-661733226503.01721</v>
      </c>
      <c r="L4884" s="444">
        <f t="shared" ca="1" si="179"/>
        <v>-159477707587227.16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-159477707587227.16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-664490448280.11316</v>
      </c>
      <c r="L4885" s="444">
        <f t="shared" ca="1" si="179"/>
        <v>-160142198035507.28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-160142198035507.28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-667259158481.28027</v>
      </c>
      <c r="L4886" s="444">
        <f t="shared" ca="1" si="179"/>
        <v>-160809457193988.56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-160809457193988.56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-670039404974.95239</v>
      </c>
      <c r="L4887" s="444">
        <f t="shared" ca="1" si="179"/>
        <v>-161479496598963.5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-161479496598963.5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-672831235829.01453</v>
      </c>
      <c r="L4888" s="444">
        <f t="shared" ca="1" si="179"/>
        <v>-162152327834792.5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-162152327834792.5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-675634699311.63538</v>
      </c>
      <c r="L4889" s="444">
        <f t="shared" ca="1" si="179"/>
        <v>-162827962534104.13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-162827962534104.13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-678449843892.10046</v>
      </c>
      <c r="L4890" s="444">
        <f t="shared" ca="1" si="179"/>
        <v>-163506412377996.22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-163506412377996.22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-681276718241.65088</v>
      </c>
      <c r="L4891" s="444">
        <f t="shared" ca="1" si="179"/>
        <v>-164187689096237.88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-164187689096237.88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-684115371234.32446</v>
      </c>
      <c r="L4892" s="444">
        <f t="shared" ca="1" si="179"/>
        <v>-164871804467472.19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-164871804467472.19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-686965851947.80078</v>
      </c>
      <c r="L4893" s="444">
        <f t="shared" ca="1" si="179"/>
        <v>-165558770319420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-165558770319420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-689828209664.25</v>
      </c>
      <c r="L4894" s="444">
        <f t="shared" ca="1" si="179"/>
        <v>-166248598529084.25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-166248598529084.25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-692702493871.18433</v>
      </c>
      <c r="L4895" s="444">
        <f t="shared" ca="1" si="179"/>
        <v>-166941301022955.44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-166941301022955.44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-695588754262.31433</v>
      </c>
      <c r="L4896" s="444">
        <f t="shared" ca="1" si="179"/>
        <v>-167636889777217.75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-167636889777217.75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-698487040738.40723</v>
      </c>
      <c r="L4897" s="444">
        <f t="shared" ca="1" si="179"/>
        <v>-168335376817956.16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-168335376817956.16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-701397403408.15063</v>
      </c>
      <c r="L4898" s="444">
        <f t="shared" ca="1" si="179"/>
        <v>-169036774221364.31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-169036774221364.31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-704319892589.01794</v>
      </c>
      <c r="L4899" s="444">
        <f t="shared" ca="1" si="179"/>
        <v>-169741094113953.34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-169741094113953.34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-707254558808.13892</v>
      </c>
      <c r="L4900" s="444">
        <f t="shared" ca="1" si="179"/>
        <v>-170448348672761.47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-170448348672761.47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-710201452803.17273</v>
      </c>
      <c r="L4901" s="444">
        <f t="shared" ca="1" si="179"/>
        <v>-171158550125564.66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-171158550125564.66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-713160625523.18604</v>
      </c>
      <c r="L4902" s="444">
        <f t="shared" ca="1" si="179"/>
        <v>-171871710751087.84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-171871710751087.84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-716132128129.53271</v>
      </c>
      <c r="L4903" s="444">
        <f t="shared" ca="1" si="179"/>
        <v>-172587842879217.38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-172587842879217.38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-719116011996.73901</v>
      </c>
      <c r="L4904" s="444">
        <f t="shared" ca="1" si="179"/>
        <v>-173306958891214.13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-173306958891214.13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-722112328713.39221</v>
      </c>
      <c r="L4905" s="444">
        <f t="shared" ca="1" si="179"/>
        <v>-174029071219927.53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-174029071219927.53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-725121130083.03137</v>
      </c>
      <c r="L4906" s="444">
        <f t="shared" ca="1" si="179"/>
        <v>-174754192350010.56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-174754192350010.56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-728142468125.04395</v>
      </c>
      <c r="L4907" s="444">
        <f t="shared" ca="1" si="179"/>
        <v>-175482334818135.59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-175482334818135.59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-731176395075.56494</v>
      </c>
      <c r="L4908" s="444">
        <f t="shared" ca="1" si="179"/>
        <v>-176213511213211.16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-176213511213211.16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-734222963388.37976</v>
      </c>
      <c r="L4909" s="444">
        <f t="shared" ca="1" si="179"/>
        <v>-176947734176599.53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-176947734176599.53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-737282225735.83142</v>
      </c>
      <c r="L4910" s="444">
        <f t="shared" ca="1" si="179"/>
        <v>-177685016402335.38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-177685016402335.38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-740354235009.73071</v>
      </c>
      <c r="L4911" s="444">
        <f t="shared" ca="1" si="179"/>
        <v>-178425370637345.09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-178425370637345.09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-743439044322.27124</v>
      </c>
      <c r="L4912" s="444">
        <f t="shared" ca="1" si="179"/>
        <v>-179168809681667.38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-179168809681667.38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-746536707006.94739</v>
      </c>
      <c r="L4913" s="444">
        <f t="shared" ca="1" si="179"/>
        <v>-179915346388674.31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-179915346388674.31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-749647276619.47632</v>
      </c>
      <c r="L4914" s="444">
        <f t="shared" ca="1" si="179"/>
        <v>-180664993665293.78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-180664993665293.78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-752770806938.72412</v>
      </c>
      <c r="L4915" s="444">
        <f t="shared" ca="1" si="179"/>
        <v>-181417764472232.5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-181417764472232.5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-755907351967.63538</v>
      </c>
      <c r="L4916" s="444">
        <f t="shared" ca="1" si="179"/>
        <v>-182173671824200.13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-182173671824200.13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-759056965934.16724</v>
      </c>
      <c r="L4917" s="444">
        <f t="shared" ca="1" si="179"/>
        <v>-182932728790134.28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-182932728790134.28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-762219703292.2262</v>
      </c>
      <c r="L4918" s="444">
        <f t="shared" ca="1" si="179"/>
        <v>-183694948493426.5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-183694948493426.5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-765395618722.61035</v>
      </c>
      <c r="L4919" s="444">
        <f t="shared" ca="1" si="179"/>
        <v>-184460344112149.13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-184460344112149.13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-768584767133.95471</v>
      </c>
      <c r="L4920" s="444">
        <f t="shared" ca="1" si="179"/>
        <v>-185228928879283.09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-185228928879283.09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-771787203663.67957</v>
      </c>
      <c r="L4921" s="444">
        <f t="shared" ca="1" si="179"/>
        <v>-186000716082946.78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-186000716082946.78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-775002983678.94495</v>
      </c>
      <c r="L4922" s="444">
        <f t="shared" ca="1" si="179"/>
        <v>-186775719066625.72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-186775719066625.72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-778232162777.60718</v>
      </c>
      <c r="L4923" s="444">
        <f t="shared" ca="1" si="179"/>
        <v>-187553951229403.31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-187553951229403.31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-781474796789.18042</v>
      </c>
      <c r="L4924" s="444">
        <f t="shared" ca="1" si="179"/>
        <v>-188335426026192.5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-188335426026192.5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-784730941775.80212</v>
      </c>
      <c r="L4925" s="444">
        <f t="shared" ca="1" si="179"/>
        <v>-189120156967968.31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-189120156967968.31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-788000654033.20129</v>
      </c>
      <c r="L4926" s="444">
        <f t="shared" ca="1" si="179"/>
        <v>-189908157622001.5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-189908157622001.5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-791283990091.67285</v>
      </c>
      <c r="L4927" s="444">
        <f t="shared" ca="1" si="179"/>
        <v>-190699441612093.19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-190699441612093.19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-794581006717.05493</v>
      </c>
      <c r="L4928" s="444">
        <f t="shared" ca="1" si="179"/>
        <v>-191494022618810.25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-191494022618810.25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-797891760911.70935</v>
      </c>
      <c r="L4929" s="444">
        <f t="shared" ca="1" si="179"/>
        <v>-192291914379721.97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-192291914379721.97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-801216309915.50818</v>
      </c>
      <c r="L4930" s="444">
        <f t="shared" ca="1" si="179"/>
        <v>-193093130689637.47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-193093130689637.47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-804554711206.82275</v>
      </c>
      <c r="L4931" s="444">
        <f t="shared" ca="1" si="179"/>
        <v>-193897685400844.28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-193897685400844.28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-807907022503.51782</v>
      </c>
      <c r="L4932" s="444">
        <f t="shared" ca="1" si="179"/>
        <v>-194705592423347.81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-194705592423347.81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-811273301763.94922</v>
      </c>
      <c r="L4933" s="444">
        <f t="shared" ca="1" si="179"/>
        <v>-195516865725111.75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-195516865725111.75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-814653607187.96558</v>
      </c>
      <c r="L4934" s="444">
        <f t="shared" ca="1" si="179"/>
        <v>-196331519332299.72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-196331519332299.72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-818047997217.91553</v>
      </c>
      <c r="L4935" s="444">
        <f t="shared" ca="1" si="179"/>
        <v>-197149567329517.63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-197149567329517.63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-821456530539.65674</v>
      </c>
      <c r="L4936" s="444">
        <f t="shared" ca="1" si="179"/>
        <v>-197971023860057.28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-197971023860057.28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-824879266083.57202</v>
      </c>
      <c r="L4937" s="444">
        <f t="shared" ca="1" si="179"/>
        <v>-198795903126140.84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-198795903126140.84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-828316263025.58679</v>
      </c>
      <c r="L4938" s="444">
        <f t="shared" ca="1" si="179"/>
        <v>-199624219389166.44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-199624219389166.44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-831767580788.19348</v>
      </c>
      <c r="L4939" s="444">
        <f t="shared" ca="1" si="179"/>
        <v>-200455986969954.63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-200455986969954.63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-835233279041.47754</v>
      </c>
      <c r="L4940" s="444">
        <f t="shared" ca="1" si="179"/>
        <v>-201291220248996.09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-201291220248996.09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-838713417704.15039</v>
      </c>
      <c r="L4941" s="444">
        <f t="shared" ca="1" si="179"/>
        <v>-202129933666700.25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-202129933666700.25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-842208056944.58435</v>
      </c>
      <c r="L4942" s="444">
        <f t="shared" ca="1" si="179"/>
        <v>-202972141723644.84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-202972141723644.84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-845717257181.85352</v>
      </c>
      <c r="L4943" s="444">
        <f t="shared" ca="1" si="179"/>
        <v>-203817858980826.69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-203817858980826.69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-849241079086.77783</v>
      </c>
      <c r="L4944" s="444">
        <f t="shared" ca="1" si="179"/>
        <v>-204667100059913.47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-204667100059913.47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-852779583582.97278</v>
      </c>
      <c r="L4945" s="444">
        <f t="shared" ca="1" si="179"/>
        <v>-205519879643496.44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-205519879643496.44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-856332831847.90186</v>
      </c>
      <c r="L4946" s="444">
        <f t="shared" ca="1" si="179"/>
        <v>-206376212475344.34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-206376212475344.34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-859900885313.93481</v>
      </c>
      <c r="L4947" s="444">
        <f t="shared" ca="1" si="179"/>
        <v>-207236113360658.28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-207236113360658.28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-863483805669.40955</v>
      </c>
      <c r="L4948" s="444">
        <f t="shared" ca="1" si="179"/>
        <v>-208099597166327.69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-208099597166327.69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-867081654859.69873</v>
      </c>
      <c r="L4949" s="444">
        <f t="shared" ca="1" si="179"/>
        <v>-208966678821187.38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-208966678821187.38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-870694495088.28076</v>
      </c>
      <c r="L4950" s="444">
        <f t="shared" ca="1" si="179"/>
        <v>-209837373316275.66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-209837373316275.66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-874322388817.81519</v>
      </c>
      <c r="L4951" s="444">
        <f t="shared" ca="1" si="179"/>
        <v>-210711695705093.47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-210711695705093.47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-877965398771.22278</v>
      </c>
      <c r="L4952" s="444">
        <f t="shared" ca="1" si="179"/>
        <v>-211589661103864.69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-211589661103864.69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-881623587932.76953</v>
      </c>
      <c r="L4953" s="444">
        <f t="shared" ca="1" si="179"/>
        <v>-212471284691797.47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-212471284691797.47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-885297019549.15613</v>
      </c>
      <c r="L4954" s="444">
        <f t="shared" ca="1" si="179"/>
        <v>-213356581711346.63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-213356581711346.63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-888985757130.61096</v>
      </c>
      <c r="L4955" s="444">
        <f t="shared" ca="1" si="179"/>
        <v>-214245567468477.25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-214245567468477.25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-892689864451.98853</v>
      </c>
      <c r="L4956" s="444">
        <f t="shared" ca="1" si="179"/>
        <v>-215138257332929.25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-215138257332929.25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-896409405553.87183</v>
      </c>
      <c r="L4957" s="444">
        <f t="shared" ca="1" si="179"/>
        <v>-216034666738483.13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-216034666738483.13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-900144444743.67969</v>
      </c>
      <c r="L4958" s="444">
        <f t="shared" ca="1" si="179"/>
        <v>-216934811183226.81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-216934811183226.81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-903895046596.77832</v>
      </c>
      <c r="L4959" s="444">
        <f t="shared" ca="1" si="179"/>
        <v>-217838706229823.59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-217838706229823.59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-907661275957.59827</v>
      </c>
      <c r="L4960" s="444">
        <f t="shared" ca="1" si="179"/>
        <v>-218746367505781.19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-218746367505781.19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-911443197940.75488</v>
      </c>
      <c r="L4961" s="444">
        <f t="shared" ca="1" si="179"/>
        <v>-219657810703721.94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-219657810703721.94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-915240877932.1748</v>
      </c>
      <c r="L4962" s="444">
        <f t="shared" ca="1" si="179"/>
        <v>-220573051581654.13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-220573051581654.13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-919054381590.22546</v>
      </c>
      <c r="L4963" s="444">
        <f t="shared" ca="1" si="179"/>
        <v>-221492105963244.34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-221492105963244.34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-922883774846.85144</v>
      </c>
      <c r="L4964" s="444">
        <f t="shared" ca="1" si="179"/>
        <v>-222414989738091.19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-222414989738091.19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-926729123908.71326</v>
      </c>
      <c r="L4965" s="444">
        <f t="shared" ca="1" si="179"/>
        <v>-223341718861999.91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-223341718861999.91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-930590495258.33301</v>
      </c>
      <c r="L4966" s="444">
        <f t="shared" ca="1" si="179"/>
        <v>-224272309357258.25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-224272309357258.25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-934467955655.24255</v>
      </c>
      <c r="L4967" s="444">
        <f t="shared" ca="1" si="179"/>
        <v>-225206777312913.5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-225206777312913.5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-938361572137.13965</v>
      </c>
      <c r="L4968" s="444">
        <f t="shared" ca="1" si="179"/>
        <v>-226145138885050.63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-226145138885050.63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-942271412021.04431</v>
      </c>
      <c r="L4969" s="444">
        <f t="shared" ca="1" si="179"/>
        <v>-227087410297071.66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-227087410297071.66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-946197542904.46521</v>
      </c>
      <c r="L4970" s="444">
        <f t="shared" ca="1" si="179"/>
        <v>-228033607839976.13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-228033607839976.13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-950140032666.56714</v>
      </c>
      <c r="L4971" s="444">
        <f t="shared" ca="1" si="179"/>
        <v>-228983747872642.69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-228983747872642.69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-954098949469.34448</v>
      </c>
      <c r="L4972" s="444">
        <f t="shared" ca="1" si="179"/>
        <v>-229937846822112.03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-229937846822112.03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-958074361758.80017</v>
      </c>
      <c r="L4973" s="444">
        <f t="shared" ca="1" si="179"/>
        <v>-230895921183870.84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-230895921183870.84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-962066338266.12866</v>
      </c>
      <c r="L4974" s="444">
        <f t="shared" ca="1" si="179"/>
        <v>-231857987522136.97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-231857987522136.97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-966074948008.90405</v>
      </c>
      <c r="L4975" s="444">
        <f t="shared" ca="1" si="179"/>
        <v>-232824062470145.88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-232824062470145.88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-970100260292.27441</v>
      </c>
      <c r="L4976" s="444">
        <f t="shared" ca="1" si="179"/>
        <v>-233794162730438.16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-233794162730438.16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-974142344710.15894</v>
      </c>
      <c r="L4977" s="444">
        <f t="shared" ca="1" si="179"/>
        <v>-234768305075148.31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-234768305075148.31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-978201271146.45129</v>
      </c>
      <c r="L4978" s="444">
        <f t="shared" ca="1" si="179"/>
        <v>-235746506346294.75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-235746506346294.75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-982277109776.22815</v>
      </c>
      <c r="L4979" s="444">
        <f t="shared" ca="1" si="179"/>
        <v>-236728783456070.97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-236728783456070.97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-986369931066.9624</v>
      </c>
      <c r="L4980" s="444">
        <f t="shared" ca="1" si="179"/>
        <v>-237715153387137.94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-237715153387137.94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-990479805779.74121</v>
      </c>
      <c r="L4981" s="444">
        <f t="shared" ca="1" si="179"/>
        <v>-238705633192917.69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-238705633192917.69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-994606804970.49036</v>
      </c>
      <c r="L4982" s="444">
        <f t="shared" ca="1" si="179"/>
        <v>-239700239997888.19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-239700239997888.19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-998750999991.20081</v>
      </c>
      <c r="L4983" s="444">
        <f t="shared" ca="1" si="179"/>
        <v>-240698990997879.38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-240698990997879.38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-1002912462491.1641</v>
      </c>
      <c r="L4984" s="444">
        <f t="shared" ca="1" si="179"/>
        <v>-241701903460370.53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-241701903460370.53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-1007091264418.2107</v>
      </c>
      <c r="L4985" s="444">
        <f t="shared" ca="1" si="179"/>
        <v>-242708994724788.75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-242708994724788.75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-1011287478019.9531</v>
      </c>
      <c r="L4986" s="444">
        <f t="shared" ca="1" si="179"/>
        <v>-243720282202808.69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-243720282202808.69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-1015501175845.036</v>
      </c>
      <c r="L4987" s="444">
        <f t="shared" ca="1" si="179"/>
        <v>-244735783378653.72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-244735783378653.72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-1019732430744.3905</v>
      </c>
      <c r="L4988" s="444">
        <f t="shared" ca="1" si="179"/>
        <v>-245755515809398.09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-245755515809398.09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-1023981315872.4919</v>
      </c>
      <c r="L4989" s="444">
        <f t="shared" ca="1" si="179"/>
        <v>-246779497125270.59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-246779497125270.59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-1028247904688.6274</v>
      </c>
      <c r="L4990" s="444">
        <f t="shared" ca="1" si="179"/>
        <v>-247807745029959.22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-247807745029959.22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-1032532270958.1636</v>
      </c>
      <c r="L4991" s="444">
        <f t="shared" ca="1" si="179"/>
        <v>-248840277300917.38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-248840277300917.38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-1036834488753.8224</v>
      </c>
      <c r="L4992" s="444">
        <f t="shared" ca="1" si="179"/>
        <v>-249877111789671.19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-249877111789671.19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-1041154632456.9633</v>
      </c>
      <c r="L4993" s="444">
        <f t="shared" ca="1" si="179"/>
        <v>-250918266422128.16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-250918266422128.16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-1045492776758.8673</v>
      </c>
      <c r="L4994" s="444">
        <f t="shared" ca="1" si="179"/>
        <v>-251963759198887.03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-251963759198887.03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-1049848996662.0293</v>
      </c>
      <c r="L4995" s="444">
        <f t="shared" ca="1" si="179"/>
        <v>-253013608195549.06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-253013608195549.06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-1054223367481.4545</v>
      </c>
      <c r="L4996" s="444">
        <f t="shared" ca="1" si="179"/>
        <v>-254067831563030.53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-254067831563030.53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-1058615964845.9606</v>
      </c>
      <c r="L4997" s="444">
        <f t="shared" ca="1" si="179"/>
        <v>-255126447527876.5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-255126447527876.5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-1063026864699.4855</v>
      </c>
      <c r="L4998" s="444">
        <f t="shared" ca="1" si="179"/>
        <v>-256189474392576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-256189474392576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-1067456143302.4</v>
      </c>
      <c r="L4999" s="444">
        <f t="shared" ca="1" si="179"/>
        <v>-257256930535878.41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-257256930535878.41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-1071903877232.8265</v>
      </c>
      <c r="L5000" s="444">
        <f t="shared" ca="1" si="179"/>
        <v>-258328834413111.22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-258328834413111.22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-1076370143387.9634</v>
      </c>
      <c r="L5001" s="444">
        <f t="shared" ca="1" si="179"/>
        <v>-259405204556499.19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-259405204556499.19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-1080855018985.4132</v>
      </c>
      <c r="L5002" s="444">
        <f t="shared" ca="1" si="179"/>
        <v>-260486059575484.59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-260486059575484.59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-1085358581564.5193</v>
      </c>
      <c r="L5003" s="444">
        <f t="shared" ca="1" si="179"/>
        <v>-261571418157049.13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-261571418157049.13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-1089880908987.7047</v>
      </c>
      <c r="L5004" s="444">
        <f t="shared" ca="1" si="179"/>
        <v>-262661299066036.84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-262661299066036.84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-1094422079441.8202</v>
      </c>
      <c r="L5005" s="444">
        <f t="shared" ca="1" si="179"/>
        <v>-263755721145478.66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-263755721145478.66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-1098982171439.4944</v>
      </c>
      <c r="L5006" s="444">
        <f t="shared" ca="1" si="179"/>
        <v>-264854703316918.16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-264854703316918.16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-1103561263820.4924</v>
      </c>
      <c r="L5007" s="444">
        <f t="shared" ca="1" si="179"/>
        <v>-265958264580738.66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-265958264580738.66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-1108159435753.0779</v>
      </c>
      <c r="L5008" s="444">
        <f t="shared" ca="1" si="179"/>
        <v>-267066424016491.72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-267066424016491.72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-1112776766735.3821</v>
      </c>
      <c r="L5009" s="444">
        <f t="shared" ca="1" si="179"/>
        <v>-268179200783227.09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-268179200783227.09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-1117413336596.7795</v>
      </c>
      <c r="L5010" s="444">
        <f t="shared" ca="1" si="179"/>
        <v>-269296614119823.88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-269296614119823.88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-1122069225499.2661</v>
      </c>
      <c r="L5011" s="444">
        <f t="shared" ca="1" si="179"/>
        <v>-270418683345323.16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-270418683345323.16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-1126744513938.8464</v>
      </c>
      <c r="L5012" s="444">
        <f t="shared" ca="1" si="179"/>
        <v>-271545427859262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-271545427859262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-1131439282746.925</v>
      </c>
      <c r="L5013" s="444">
        <f t="shared" ca="1" si="179"/>
        <v>-272676867142008.94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-272676867142008.94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-1136153613091.7039</v>
      </c>
      <c r="L5014" s="444">
        <f t="shared" ca="1" si="179"/>
        <v>-273813020755100.66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-273813020755100.66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-1140887586479.5859</v>
      </c>
      <c r="L5015" s="444">
        <f t="shared" ca="1" si="179"/>
        <v>-274953908341580.25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-274953908341580.25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-1145641284756.5845</v>
      </c>
      <c r="L5016" s="444">
        <f t="shared" ca="1" si="179"/>
        <v>-276099549626336.84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-276099549626336.84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-1150414790109.7368</v>
      </c>
      <c r="L5017" s="444">
        <f t="shared" ca="1" si="179"/>
        <v>-277249964416446.59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-277249964416446.59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-1155208185068.5273</v>
      </c>
      <c r="L5018" s="444">
        <f t="shared" ca="1" si="179"/>
        <v>-278405172601515.13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-278405172601515.13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-1160021552506.313</v>
      </c>
      <c r="L5019" s="444">
        <f t="shared" ca="1" si="179"/>
        <v>-279565194154021.44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-279565194154021.44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-1164854975641.7559</v>
      </c>
      <c r="L5020" s="444">
        <f t="shared" ca="1" si="179"/>
        <v>-280730049129663.19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-280730049129663.19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-1169708538040.2632</v>
      </c>
      <c r="L5021" s="444">
        <f t="shared" ca="1" si="179"/>
        <v>-281899757667703.44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-281899757667703.44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-1174582323615.4309</v>
      </c>
      <c r="L5022" s="444">
        <f t="shared" ca="1" si="179"/>
        <v>-283074339991318.88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-283074339991318.88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-1179476416630.4954</v>
      </c>
      <c r="L5023" s="444">
        <f t="shared" ca="1" si="179"/>
        <v>-284253816407949.38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-284253816407949.38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-1184390901699.7891</v>
      </c>
      <c r="L5024" s="444">
        <f t="shared" ca="1" si="179"/>
        <v>-285438207309649.19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-285438207309649.19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-1189325863790.2048</v>
      </c>
      <c r="L5025" s="444">
        <f t="shared" ca="1" si="179"/>
        <v>-286627533173439.38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-286627533173439.38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-1194281388222.6641</v>
      </c>
      <c r="L5026" s="444">
        <f t="shared" ca="1" si="179"/>
        <v>-287821814561662.06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-287821814561662.06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-1199257560673.5918</v>
      </c>
      <c r="L5027" s="444">
        <f t="shared" ca="1" si="179"/>
        <v>-289021072122335.63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-289021072122335.63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-1204254467176.3984</v>
      </c>
      <c r="L5028" s="444">
        <f t="shared" ca="1" si="179"/>
        <v>-290225326589512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-290225326589512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-1209272194122.9666</v>
      </c>
      <c r="L5029" s="444">
        <f t="shared" ca="1" si="179"/>
        <v>-291434598783634.94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-291434598783634.94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-1214310828265.1455</v>
      </c>
      <c r="L5030" s="444">
        <f t="shared" ca="1" si="179"/>
        <v>-292648909611900.06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-292648909611900.06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-1219370456716.2502</v>
      </c>
      <c r="L5031" s="444">
        <f t="shared" ca="1" si="179"/>
        <v>-293868280068616.31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-293868280068616.31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-1224451166952.5679</v>
      </c>
      <c r="L5032" s="444">
        <f t="shared" ca="1" si="179"/>
        <v>-295092731235568.88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-295092731235568.88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-1229553046814.8704</v>
      </c>
      <c r="L5033" s="444">
        <f t="shared" ca="1" si="179"/>
        <v>-296322284282383.75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-296322284282383.75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-1234676184509.9324</v>
      </c>
      <c r="L5034" s="444">
        <f t="shared" ca="1" si="179"/>
        <v>-297556960466893.69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-297556960466893.69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-1239820668612.0571</v>
      </c>
      <c r="L5035" s="444">
        <f t="shared" ca="1" si="179"/>
        <v>-298796781135505.75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-298796781135505.75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-1244986588064.6072</v>
      </c>
      <c r="L5036" s="444">
        <f t="shared" ca="1" si="179"/>
        <v>-300041767723570.38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-300041767723570.38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-1250174032181.5432</v>
      </c>
      <c r="L5037" s="444">
        <f t="shared" ca="1" si="179"/>
        <v>-301291941755751.94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-301291941755751.94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-1255383090648.9663</v>
      </c>
      <c r="L5038" s="444">
        <f t="shared" ca="1" si="179"/>
        <v>-302547324846400.88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-302547324846400.88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-1260613853526.6704</v>
      </c>
      <c r="L5039" s="444">
        <f t="shared" ca="1" si="179"/>
        <v>-303807938699927.56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-303807938699927.56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-1265866411249.6982</v>
      </c>
      <c r="L5040" s="444">
        <f t="shared" ca="1" si="179"/>
        <v>-305073805111177.25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-305073805111177.25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-1271140854629.9053</v>
      </c>
      <c r="L5041" s="444">
        <f t="shared" ca="1" si="179"/>
        <v>-306344945965807.13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-306344945965807.13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-1276437274857.5298</v>
      </c>
      <c r="L5042" s="444">
        <f t="shared" ca="1" si="179"/>
        <v>-307621383240664.63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-307621383240664.63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-1281755763502.7693</v>
      </c>
      <c r="L5043" s="444">
        <f t="shared" ca="1" si="179"/>
        <v>-308903139004167.38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-308903139004167.38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-1287096412517.364</v>
      </c>
      <c r="L5044" s="444">
        <f t="shared" ca="1" si="179"/>
        <v>-310190235416684.75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-310190235416684.75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-1292459314236.1865</v>
      </c>
      <c r="L5045" s="444">
        <f t="shared" ca="1" si="179"/>
        <v>-311482694730920.94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-311482694730920.94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-1297844561378.8372</v>
      </c>
      <c r="L5046" s="444">
        <f t="shared" ca="1" si="179"/>
        <v>-312780539292299.75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-312780539292299.75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-1303252247051.249</v>
      </c>
      <c r="L5047" s="444">
        <f t="shared" ca="1" si="179"/>
        <v>-314083791539351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-314083791539351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-1308682464747.2959</v>
      </c>
      <c r="L5048" s="444">
        <f t="shared" ca="1" si="179"/>
        <v>-315392474004098.31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-315392474004098.31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-1314135308350.4097</v>
      </c>
      <c r="L5049" s="444">
        <f t="shared" ca="1" si="179"/>
        <v>-316706609312448.75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-316706609312448.75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-1319610872135.2031</v>
      </c>
      <c r="L5050" s="444">
        <f t="shared" ca="1" si="179"/>
        <v>-318026220184583.94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-318026220184583.94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-1325109250769.0996</v>
      </c>
      <c r="L5051" s="444">
        <f t="shared" ca="1" si="179"/>
        <v>-319351329435353.06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-319351329435353.06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-1330630539313.9712</v>
      </c>
      <c r="L5052" s="444">
        <f t="shared" ca="1" si="179"/>
        <v>-320681959974667.06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-320681959974667.06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-1336174833227.7793</v>
      </c>
      <c r="L5053" s="444">
        <f t="shared" ca="1" si="179"/>
        <v>-322018134807894.81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-322018134807894.81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-1341742228366.2283</v>
      </c>
      <c r="L5054" s="444">
        <f t="shared" ca="1" si="179"/>
        <v>-323359877036261.06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-323359877036261.06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-1347332820984.4211</v>
      </c>
      <c r="L5055" s="444">
        <f t="shared" ca="1" si="179"/>
        <v>-324707209857245.5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-324707209857245.5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-1352946707738.5229</v>
      </c>
      <c r="L5056" s="444">
        <f t="shared" ca="1" si="179"/>
        <v>-326060156564984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-326060156564984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-1358583985687.4333</v>
      </c>
      <c r="L5057" s="444">
        <f t="shared" ca="1" si="179"/>
        <v>-327418740550671.44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-327418740550671.44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-1364244752294.4644</v>
      </c>
      <c r="L5058" s="444">
        <f t="shared" ca="1" si="179"/>
        <v>-328782985302965.88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-328782985302965.88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-1369929105429.0244</v>
      </c>
      <c r="L5059" s="444">
        <f t="shared" ca="1" si="179"/>
        <v>-330152914408394.88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-330152914408394.88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-1375637143368.312</v>
      </c>
      <c r="L5060" s="444">
        <f t="shared" ca="1" si="179"/>
        <v>-331528551551763.19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-331528551551763.19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-1381368964799.0132</v>
      </c>
      <c r="L5061" s="444">
        <f t="shared" ca="1" si="179"/>
        <v>-332909920516562.19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-332909920516562.19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-1387124668819.009</v>
      </c>
      <c r="L5062" s="444">
        <f t="shared" ca="1" si="179"/>
        <v>-334297045185381.19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-334297045185381.19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-1392904354939.0884</v>
      </c>
      <c r="L5063" s="444">
        <f t="shared" ca="1" si="179"/>
        <v>-335689949540320.25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-335689949540320.25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-1398708123084.6677</v>
      </c>
      <c r="L5064" s="444">
        <f t="shared" ca="1" si="179"/>
        <v>-337088657663404.94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-337088657663404.94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-1404536073597.5205</v>
      </c>
      <c r="L5065" s="444">
        <f t="shared" ca="1" si="179"/>
        <v>-338493193737002.44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-338493193737002.44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-1410388307237.5103</v>
      </c>
      <c r="L5066" s="444">
        <f t="shared" ca="1" si="179"/>
        <v>-339903582044239.94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-339903582044239.94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-1416264925184.333</v>
      </c>
      <c r="L5067" s="444">
        <f t="shared" ca="1" si="179"/>
        <v>-341319846969424.25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-341319846969424.25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-1422166029039.2676</v>
      </c>
      <c r="L5068" s="444">
        <f t="shared" ca="1" si="179"/>
        <v>-342742012998463.5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-342742012998463.5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-1428091720826.9312</v>
      </c>
      <c r="L5069" s="444">
        <f t="shared" ca="1" si="179"/>
        <v>-344170104719290.44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-344170104719290.44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-1434042102997.0435</v>
      </c>
      <c r="L5070" s="444">
        <f t="shared" ca="1" si="179"/>
        <v>-345604146822287.5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-345604146822287.5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-1440017278426.198</v>
      </c>
      <c r="L5071" s="444">
        <f t="shared" ca="1" si="179"/>
        <v>-347044164100713.69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-347044164100713.69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-1446017350419.6404</v>
      </c>
      <c r="L5072" s="444">
        <f t="shared" ca="1" si="179"/>
        <v>-348490181451133.31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-348490181451133.31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-1452042422713.0554</v>
      </c>
      <c r="L5073" s="444">
        <f t="shared" ca="1" si="179"/>
        <v>-349942223873846.38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-349942223873846.38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-1458092599474.3599</v>
      </c>
      <c r="L5074" s="444">
        <f t="shared" ca="1" si="179"/>
        <v>-351400316473320.75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-351400316473320.75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-1464167985305.5032</v>
      </c>
      <c r="L5075" s="444">
        <f t="shared" ca="1" si="179"/>
        <v>-352864484458626.25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-352864484458626.25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-1470268685244.2761</v>
      </c>
      <c r="L5076" s="444">
        <f t="shared" ca="1" si="179"/>
        <v>-354334753143870.5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-354334753143870.5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-1476394804766.127</v>
      </c>
      <c r="L5077" s="444">
        <f t="shared" ca="1" si="179"/>
        <v>-355811147948636.63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-355811147948636.63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-1482546449785.9858</v>
      </c>
      <c r="L5078" s="444">
        <f t="shared" ca="1" si="179"/>
        <v>-357293694398422.63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-357293694398422.63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-1488723726660.0942</v>
      </c>
      <c r="L5079" s="444">
        <f t="shared" ca="1" si="179"/>
        <v>-358782418125082.75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-358782418125082.75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-1494926742187.8447</v>
      </c>
      <c r="L5080" s="444">
        <f t="shared" ca="1" si="179"/>
        <v>-360277344867270.63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-360277344867270.63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-1501155603613.6277</v>
      </c>
      <c r="L5081" s="444">
        <f t="shared" ca="1" si="179"/>
        <v>-361778500470884.25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-361778500470884.25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-1507410418628.6843</v>
      </c>
      <c r="L5082" s="444">
        <f t="shared" ca="1" si="179"/>
        <v>-363285910889512.94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-363285910889512.94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-1513691295372.9705</v>
      </c>
      <c r="L5083" s="444">
        <f t="shared" ca="1" si="179"/>
        <v>-364799602184885.94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-364799602184885.94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-1519998342437.0247</v>
      </c>
      <c r="L5084" s="444">
        <f t="shared" ca="1" si="179"/>
        <v>-366319600527322.94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-366319600527322.94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-1526331668863.8455</v>
      </c>
      <c r="L5085" s="444">
        <f t="shared" ca="1" si="179"/>
        <v>-367845932196186.81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-367845932196186.81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-1532691384150.7783</v>
      </c>
      <c r="L5086" s="444">
        <f t="shared" ca="1" si="179"/>
        <v>-369378623580337.56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-369378623580337.56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-1539077598251.4065</v>
      </c>
      <c r="L5087" s="444">
        <f t="shared" ca="1" si="179"/>
        <v>-370917701178589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-370917701178589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-1545490421577.4541</v>
      </c>
      <c r="L5088" s="444">
        <f t="shared" ca="1" si="179"/>
        <v>-372463191600166.44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-372463191600166.44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-1551929965000.6934</v>
      </c>
      <c r="L5089" s="444">
        <f t="shared" ca="1" si="179"/>
        <v>-374015121565167.13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-374015121565167.13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-1558396339854.863</v>
      </c>
      <c r="L5090" s="444">
        <f t="shared" ca="1" si="179"/>
        <v>-375573517905022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-375573517905022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-1564889657937.5916</v>
      </c>
      <c r="L5091" s="444">
        <f t="shared" ca="1" si="179"/>
        <v>-377138407562959.56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-377138407562959.56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-1571410031512.3315</v>
      </c>
      <c r="L5092" s="444">
        <f t="shared" ca="1" si="179"/>
        <v>-378709817594471.88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-378709817594471.88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-1577957573310.2996</v>
      </c>
      <c r="L5093" s="444">
        <f t="shared" ca="1" si="179"/>
        <v>-380287775167782.19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-380287775167782.19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-1584532396532.4258</v>
      </c>
      <c r="L5094" s="444">
        <f t="shared" ca="1" si="179"/>
        <v>-381872307564314.63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-381872307564314.63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-1591134614851.311</v>
      </c>
      <c r="L5095" s="444">
        <f t="shared" ca="1" si="179"/>
        <v>-383463442179165.94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-383463442179165.94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-1597764342413.1914</v>
      </c>
      <c r="L5096" s="444">
        <f t="shared" ca="1" si="179"/>
        <v>-385061206521579.13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-385061206521579.13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-1604421693839.9131</v>
      </c>
      <c r="L5097" s="444">
        <f t="shared" ca="1" si="179"/>
        <v>-386665628215419.06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-386665628215419.06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-1611106784230.9128</v>
      </c>
      <c r="L5098" s="444">
        <f t="shared" ca="1" si="179"/>
        <v>-388276734999650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-388276734999650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-1617819729165.2083</v>
      </c>
      <c r="L5099" s="444">
        <f t="shared" ca="1" si="179"/>
        <v>-389894554728815.19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-389894554728815.19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-1624560644703.3965</v>
      </c>
      <c r="L5100" s="444">
        <f t="shared" ca="1" si="179"/>
        <v>-391519115373518.56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-391519115373518.56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-1631329647389.6606</v>
      </c>
      <c r="L5101" s="444">
        <f t="shared" ca="1" si="179"/>
        <v>-393150445020908.25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-393150445020908.25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-1638126854253.7844</v>
      </c>
      <c r="L5102" s="444">
        <f t="shared" ca="1" si="179"/>
        <v>-394788571875162.06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-394788571875162.06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-1644952382813.1753</v>
      </c>
      <c r="L5103" s="444">
        <f t="shared" ca="1" si="179"/>
        <v>-396433524257975.25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-396433524257975.25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-1651806351074.897</v>
      </c>
      <c r="L5104" s="444">
        <f t="shared" ca="1" si="179"/>
        <v>-398085330609050.13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-398085330609050.13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-1658688877537.7087</v>
      </c>
      <c r="L5105" s="444">
        <f t="shared" ca="1" si="179"/>
        <v>-399744019486587.81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-399744019486587.81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-1665600081194.116</v>
      </c>
      <c r="L5106" s="444">
        <f t="shared" ca="1" si="179"/>
        <v>-401409619567781.94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-401409619567781.94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-1672540081532.4248</v>
      </c>
      <c r="L5107" s="444">
        <f t="shared" ca="1" si="179"/>
        <v>-403082159649314.38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-403082159649314.38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-1679508998538.8098</v>
      </c>
      <c r="L5108" s="444">
        <f t="shared" ref="L5108:L5362" ca="1" si="184">I5108-J5108+K5108</f>
        <v>-404761668647853.19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-404761668647853.19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-1686506952699.3882</v>
      </c>
      <c r="L5109" s="444">
        <f t="shared" ca="1" si="184"/>
        <v>-406448175600552.56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-406448175600552.56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-1693534065002.3022</v>
      </c>
      <c r="L5110" s="444">
        <f t="shared" ca="1" si="184"/>
        <v>-408141709665554.88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-408141709665554.88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-1700590456939.812</v>
      </c>
      <c r="L5111" s="444">
        <f t="shared" ca="1" si="184"/>
        <v>-409842300122494.69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-409842300122494.69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-1707676250510.3945</v>
      </c>
      <c r="L5112" s="444">
        <f t="shared" ca="1" si="184"/>
        <v>-411549976373005.06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-411549976373005.06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-1714791568220.8545</v>
      </c>
      <c r="L5113" s="444">
        <f t="shared" ca="1" si="184"/>
        <v>-413264767941225.94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-413264767941225.94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-1721936533088.4414</v>
      </c>
      <c r="L5114" s="444">
        <f t="shared" ca="1" si="184"/>
        <v>-414986704474314.38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-414986704474314.38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-1729111268642.9766</v>
      </c>
      <c r="L5115" s="444">
        <f t="shared" ca="1" si="184"/>
        <v>-416715815742957.38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-416715815742957.38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-1736315898928.989</v>
      </c>
      <c r="L5116" s="444">
        <f t="shared" ca="1" si="184"/>
        <v>-418452131641886.38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-418452131641886.38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-1743550548507.8599</v>
      </c>
      <c r="L5117" s="444">
        <f t="shared" ca="1" si="184"/>
        <v>-420195682190394.25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-420195682190394.25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-1750815342459.9761</v>
      </c>
      <c r="L5118" s="444">
        <f t="shared" ca="1" si="184"/>
        <v>-421946497532854.25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-421946497532854.25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-1758110406386.8926</v>
      </c>
      <c r="L5119" s="444">
        <f t="shared" ca="1" si="184"/>
        <v>-423704607939241.13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-423704607939241.13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-1765435866413.5046</v>
      </c>
      <c r="L5120" s="444">
        <f t="shared" ca="1" si="184"/>
        <v>-425470043805654.63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-425470043805654.63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-1772791849190.2275</v>
      </c>
      <c r="L5121" s="444">
        <f t="shared" ca="1" si="184"/>
        <v>-427242835654844.88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-427242835654844.88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-1780178481895.187</v>
      </c>
      <c r="L5122" s="444">
        <f t="shared" ca="1" si="184"/>
        <v>-429023014136740.06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-429023014136740.06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-1787595892236.417</v>
      </c>
      <c r="L5123" s="444">
        <f t="shared" ca="1" si="184"/>
        <v>-430810610028976.5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-430810610028976.5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-1795044208454.0686</v>
      </c>
      <c r="L5124" s="444">
        <f t="shared" ca="1" si="184"/>
        <v>-432605654237430.56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-432605654237430.56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-1802523559322.6272</v>
      </c>
      <c r="L5125" s="444">
        <f t="shared" ca="1" si="184"/>
        <v>-434408177796753.19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-434408177796753.19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-1810034074153.1382</v>
      </c>
      <c r="L5126" s="444">
        <f t="shared" ca="1" si="184"/>
        <v>-436218211870906.31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-436218211870906.31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-1817575882795.4429</v>
      </c>
      <c r="L5127" s="444">
        <f t="shared" ca="1" si="184"/>
        <v>-438035787753701.75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-438035787753701.75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-1825149115640.4238</v>
      </c>
      <c r="L5128" s="444">
        <f t="shared" ca="1" si="184"/>
        <v>-439860936869342.19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-439860936869342.19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-1832753903622.259</v>
      </c>
      <c r="L5129" s="444">
        <f t="shared" ca="1" si="184"/>
        <v>-441693690772964.44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-441693690772964.44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-1840390378220.6851</v>
      </c>
      <c r="L5130" s="444">
        <f t="shared" ca="1" si="184"/>
        <v>-443534081151185.13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-443534081151185.13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-1848058671463.2712</v>
      </c>
      <c r="L5131" s="444">
        <f t="shared" ca="1" si="184"/>
        <v>-445382139822648.38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-445382139822648.38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-1855758915927.7014</v>
      </c>
      <c r="L5132" s="444">
        <f t="shared" ca="1" si="184"/>
        <v>-447237898738576.06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-447237898738576.06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-1863491244744.0669</v>
      </c>
      <c r="L5133" s="444">
        <f t="shared" ca="1" si="184"/>
        <v>-449101389983320.13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-449101389983320.13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-1871255791597.1672</v>
      </c>
      <c r="L5134" s="444">
        <f t="shared" ca="1" si="184"/>
        <v>-450972645774917.31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-450972645774917.31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-1879052690728.8223</v>
      </c>
      <c r="L5135" s="444">
        <f t="shared" ca="1" si="184"/>
        <v>-452851698465646.13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-452851698465646.13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-1886882076940.1921</v>
      </c>
      <c r="L5136" s="444">
        <f t="shared" ca="1" si="184"/>
        <v>-454738580542586.31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-454738580542586.31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-1894744085594.1096</v>
      </c>
      <c r="L5137" s="444">
        <f t="shared" ca="1" si="184"/>
        <v>-456633324628180.44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-456633324628180.44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-1902638852617.4187</v>
      </c>
      <c r="L5138" s="444">
        <f t="shared" ca="1" si="184"/>
        <v>-458535963480797.88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-458535963480797.88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-1910566514503.3245</v>
      </c>
      <c r="L5139" s="444">
        <f t="shared" ca="1" si="184"/>
        <v>-460446529995301.19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-460446529995301.19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-1918527208313.7551</v>
      </c>
      <c r="L5140" s="444">
        <f t="shared" ca="1" si="184"/>
        <v>-462365057203614.94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-462365057203614.94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-1926521071681.7285</v>
      </c>
      <c r="L5141" s="444">
        <f t="shared" ca="1" si="184"/>
        <v>-464291578275296.69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-464291578275296.69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-1934548242813.7363</v>
      </c>
      <c r="L5142" s="444">
        <f t="shared" ca="1" si="184"/>
        <v>-466226126518110.44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-466226126518110.44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-1942608860492.1265</v>
      </c>
      <c r="L5143" s="444">
        <f t="shared" ca="1" si="184"/>
        <v>-468168735378602.56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-468168735378602.56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-1950703064077.511</v>
      </c>
      <c r="L5144" s="444">
        <f t="shared" ca="1" si="184"/>
        <v>-470119438442680.06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-470119438442680.06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-1958830993511.167</v>
      </c>
      <c r="L5145" s="444">
        <f t="shared" ca="1" si="184"/>
        <v>-472078269436191.25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-472078269436191.25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-1966992789317.4639</v>
      </c>
      <c r="L5146" s="444">
        <f t="shared" ca="1" si="184"/>
        <v>-474045262225508.69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-474045262225508.69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-1975188592606.2861</v>
      </c>
      <c r="L5147" s="444">
        <f t="shared" ca="1" si="184"/>
        <v>-476020450818115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-476020450818115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-1983418545075.4792</v>
      </c>
      <c r="L5148" s="444">
        <f t="shared" ca="1" si="184"/>
        <v>-478003869363190.5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-478003869363190.5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-1991682789013.2937</v>
      </c>
      <c r="L5149" s="444">
        <f t="shared" ca="1" si="184"/>
        <v>-479995552152203.81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-479995552152203.81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-1999981467300.8489</v>
      </c>
      <c r="L5150" s="444">
        <f t="shared" ca="1" si="184"/>
        <v>-481995533619504.69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-481995533619504.69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-2008314723414.6028</v>
      </c>
      <c r="L5151" s="444">
        <f t="shared" ca="1" si="184"/>
        <v>-484003848342919.31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-484003848342919.31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-2016682701428.8308</v>
      </c>
      <c r="L5152" s="444">
        <f t="shared" ca="1" si="184"/>
        <v>-486020531044348.13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-486020531044348.13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-2025085546018.1174</v>
      </c>
      <c r="L5153" s="444">
        <f t="shared" ca="1" si="184"/>
        <v>-488045616590366.25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-488045616590366.25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-2033523402459.8594</v>
      </c>
      <c r="L5154" s="444">
        <f t="shared" ca="1" si="184"/>
        <v>-490079139992826.13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-490079139992826.13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-2041996416636.7751</v>
      </c>
      <c r="L5155" s="444">
        <f t="shared" ca="1" si="184"/>
        <v>-492121136409462.88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-492121136409462.88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-2050504735039.4287</v>
      </c>
      <c r="L5156" s="444">
        <f t="shared" ca="1" si="184"/>
        <v>-494171641144502.31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-494171641144502.31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-2059048504768.7593</v>
      </c>
      <c r="L5157" s="444">
        <f t="shared" ca="1" si="184"/>
        <v>-496230689649271.06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-496230689649271.06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-2067627873538.6294</v>
      </c>
      <c r="L5158" s="444">
        <f t="shared" ca="1" si="184"/>
        <v>-498298317522809.69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-498298317522809.69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-2076242989678.3738</v>
      </c>
      <c r="L5159" s="444">
        <f t="shared" ca="1" si="184"/>
        <v>-500374560512488.06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-500374560512488.06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-2084894002135.3669</v>
      </c>
      <c r="L5160" s="444">
        <f t="shared" ca="1" si="184"/>
        <v>-502459454514623.44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-502459454514623.44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-2093581060477.5974</v>
      </c>
      <c r="L5161" s="444">
        <f t="shared" ca="1" si="184"/>
        <v>-504553035575101.06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-504553035575101.06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-2102304314896.2546</v>
      </c>
      <c r="L5162" s="444">
        <f t="shared" ca="1" si="184"/>
        <v>-506655339889997.31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-506655339889997.31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-2111063916208.322</v>
      </c>
      <c r="L5163" s="444">
        <f t="shared" ca="1" si="184"/>
        <v>-508766403806205.63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-508766403806205.63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-2119860015859.1897</v>
      </c>
      <c r="L5164" s="444">
        <f t="shared" ca="1" si="184"/>
        <v>-510886263822064.81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-510886263822064.81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-2128692765925.27</v>
      </c>
      <c r="L5165" s="444">
        <f t="shared" ca="1" si="184"/>
        <v>-513014956587990.06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-513014956587990.06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-2137562319116.6252</v>
      </c>
      <c r="L5166" s="444">
        <f t="shared" ca="1" si="184"/>
        <v>-515152518907106.69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-515152518907106.69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-2146468828779.6113</v>
      </c>
      <c r="L5167" s="444">
        <f t="shared" ca="1" si="184"/>
        <v>-517298987735886.31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-517298987735886.31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-2155412448899.5264</v>
      </c>
      <c r="L5168" s="444">
        <f t="shared" ca="1" si="184"/>
        <v>-519454400184785.81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-519454400184785.81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-2164393334103.2742</v>
      </c>
      <c r="L5169" s="444">
        <f t="shared" ca="1" si="184"/>
        <v>-521618793518889.06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-521618793518889.06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-2173411639662.0378</v>
      </c>
      <c r="L5170" s="444">
        <f t="shared" ca="1" si="184"/>
        <v>-523792205158551.13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-523792205158551.13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-2182467521493.9626</v>
      </c>
      <c r="L5171" s="444">
        <f t="shared" ca="1" si="184"/>
        <v>-525974672680045.06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-525974672680045.06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-2191561136166.8545</v>
      </c>
      <c r="L5172" s="444">
        <f t="shared" ca="1" si="184"/>
        <v>-528166233816211.94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-528166233816211.94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-2200692640900.8828</v>
      </c>
      <c r="L5173" s="444">
        <f t="shared" ca="1" si="184"/>
        <v>-530366926457112.81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-530366926457112.81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-2209862193571.3032</v>
      </c>
      <c r="L5174" s="444">
        <f t="shared" ca="1" si="184"/>
        <v>-532576788650684.13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-532576788650684.13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-2219069952711.1836</v>
      </c>
      <c r="L5175" s="444">
        <f t="shared" ca="1" si="184"/>
        <v>-534795858603395.31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-534795858603395.31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-2228316077514.147</v>
      </c>
      <c r="L5176" s="444">
        <f t="shared" ca="1" si="184"/>
        <v>-537024174680909.44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-537024174680909.44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-2237600727837.1226</v>
      </c>
      <c r="L5177" s="444">
        <f t="shared" ca="1" si="184"/>
        <v>-539261775408746.56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-539261775408746.56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-2246924064203.1108</v>
      </c>
      <c r="L5178" s="444">
        <f t="shared" ca="1" si="184"/>
        <v>-541508699472949.69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-541508699472949.69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-2256286247803.957</v>
      </c>
      <c r="L5179" s="444">
        <f t="shared" ca="1" si="184"/>
        <v>-543764985720753.63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-543764985720753.63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-2265687440503.1401</v>
      </c>
      <c r="L5180" s="444">
        <f t="shared" ca="1" si="184"/>
        <v>-546030673161256.75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-546030673161256.75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-2275127804838.5698</v>
      </c>
      <c r="L5181" s="444">
        <f t="shared" ca="1" si="184"/>
        <v>-548305800966095.31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-548305800966095.31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-2284607504025.397</v>
      </c>
      <c r="L5182" s="444">
        <f t="shared" ca="1" si="184"/>
        <v>-550590408470120.69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-550590408470120.69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-2294126701958.8359</v>
      </c>
      <c r="L5183" s="444">
        <f t="shared" ca="1" si="184"/>
        <v>-552884535172079.5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-552884535172079.5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-2303685563216.998</v>
      </c>
      <c r="L5184" s="444">
        <f t="shared" ca="1" si="184"/>
        <v>-555188220735296.5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-555188220735296.5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-2313284253063.7358</v>
      </c>
      <c r="L5185" s="444">
        <f t="shared" ca="1" si="184"/>
        <v>-557501504988360.25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-557501504988360.25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-2322922937451.501</v>
      </c>
      <c r="L5186" s="444">
        <f t="shared" ca="1" si="184"/>
        <v>-559824427925811.75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-559824427925811.75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-2332601783024.2158</v>
      </c>
      <c r="L5187" s="444">
        <f t="shared" ca="1" si="184"/>
        <v>-562157029708835.94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-562157029708835.94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-2342320957120.1499</v>
      </c>
      <c r="L5188" s="444">
        <f t="shared" ca="1" si="184"/>
        <v>-564499350665956.13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-564499350665956.13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-2352080627774.8174</v>
      </c>
      <c r="L5189" s="444">
        <f t="shared" ca="1" si="184"/>
        <v>-566851431293731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-566851431293731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-2361880963723.8789</v>
      </c>
      <c r="L5190" s="444">
        <f t="shared" ca="1" si="184"/>
        <v>-569213312257454.88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-569213312257454.88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-2371722134406.062</v>
      </c>
      <c r="L5191" s="444">
        <f t="shared" ca="1" si="184"/>
        <v>-571585034391860.88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-571585034391860.88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-2381604309966.0869</v>
      </c>
      <c r="L5192" s="444">
        <f t="shared" ca="1" si="184"/>
        <v>-573966638701827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-573966638701827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-2391527661257.6123</v>
      </c>
      <c r="L5193" s="444">
        <f t="shared" ca="1" si="184"/>
        <v>-576358166363084.63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-576358166363084.63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-2401492359846.186</v>
      </c>
      <c r="L5194" s="444">
        <f t="shared" ca="1" si="184"/>
        <v>-578759658722930.75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-578759658722930.75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-2411498578012.2114</v>
      </c>
      <c r="L5195" s="444">
        <f t="shared" ca="1" si="184"/>
        <v>-581171157300943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-581171157300943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-2421546488753.9292</v>
      </c>
      <c r="L5196" s="444">
        <f t="shared" ca="1" si="184"/>
        <v>-583592703789696.88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-583592703789696.88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-2431636265790.4038</v>
      </c>
      <c r="L5197" s="444">
        <f t="shared" ca="1" si="184"/>
        <v>-586024340055487.25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-586024340055487.25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-2441768083564.5303</v>
      </c>
      <c r="L5198" s="444">
        <f t="shared" ca="1" si="184"/>
        <v>-588466108139051.75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-588466108139051.75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-2451942117246.0488</v>
      </c>
      <c r="L5199" s="444">
        <f t="shared" ca="1" si="184"/>
        <v>-590918050256297.75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-590918050256297.75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-2462158542734.5737</v>
      </c>
      <c r="L5200" s="444">
        <f t="shared" ca="1" si="184"/>
        <v>-593380208799032.38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-593380208799032.38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-2472417536662.6348</v>
      </c>
      <c r="L5201" s="444">
        <f t="shared" ca="1" si="184"/>
        <v>-595852626335695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-595852626335695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-2482719276398.729</v>
      </c>
      <c r="L5202" s="444">
        <f t="shared" ca="1" si="184"/>
        <v>-598335345612093.75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-598335345612093.75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-2493063940050.3906</v>
      </c>
      <c r="L5203" s="444">
        <f t="shared" ca="1" si="184"/>
        <v>-600828409552144.13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-600828409552144.13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-2503451706467.2671</v>
      </c>
      <c r="L5204" s="444">
        <f t="shared" ca="1" si="184"/>
        <v>-603331861258611.38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-603331861258611.38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-2513882755244.2139</v>
      </c>
      <c r="L5205" s="444">
        <f t="shared" ca="1" si="184"/>
        <v>-605845744013855.63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-605845744013855.63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-2524357266724.3984</v>
      </c>
      <c r="L5206" s="444">
        <f t="shared" ca="1" si="184"/>
        <v>-608370101280580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-608370101280580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-2534875422002.4165</v>
      </c>
      <c r="L5207" s="444">
        <f t="shared" ca="1" si="184"/>
        <v>-610904976702582.38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-610904976702582.38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-2545437402927.4268</v>
      </c>
      <c r="L5208" s="444">
        <f t="shared" ca="1" si="184"/>
        <v>-613450414105509.75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-613450414105509.75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-2556043392106.2905</v>
      </c>
      <c r="L5209" s="444">
        <f t="shared" ca="1" si="184"/>
        <v>-616006457497616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-616006457497616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-2566693572906.7334</v>
      </c>
      <c r="L5210" s="444">
        <f t="shared" ca="1" si="184"/>
        <v>-618573151070522.75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-618573151070522.75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-2577388129460.5112</v>
      </c>
      <c r="L5211" s="444">
        <f t="shared" ca="1" si="184"/>
        <v>-621150539199983.25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-621150539199983.25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-2588127246666.5967</v>
      </c>
      <c r="L5212" s="444">
        <f t="shared" ca="1" si="184"/>
        <v>-623738666446649.88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-623738666446649.88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-2598911110194.3745</v>
      </c>
      <c r="L5213" s="444">
        <f t="shared" ca="1" si="184"/>
        <v>-626337577556844.25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-626337577556844.25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-2609739906486.8511</v>
      </c>
      <c r="L5214" s="444">
        <f t="shared" ca="1" si="184"/>
        <v>-628947317463331.13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-628947317463331.13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-2620613822763.8799</v>
      </c>
      <c r="L5215" s="444">
        <f t="shared" ca="1" si="184"/>
        <v>-631567931286095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-631567931286095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-2631533047025.396</v>
      </c>
      <c r="L5216" s="444">
        <f t="shared" ca="1" si="184"/>
        <v>-634199464333120.38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-634199464333120.38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-2642497768054.668</v>
      </c>
      <c r="L5217" s="444">
        <f t="shared" ca="1" si="184"/>
        <v>-636841962101175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-636841962101175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-2653508175421.5625</v>
      </c>
      <c r="L5218" s="444">
        <f t="shared" ca="1" si="184"/>
        <v>-639495470276596.5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-639495470276596.5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-2664564459485.8188</v>
      </c>
      <c r="L5219" s="444">
        <f t="shared" ca="1" si="184"/>
        <v>-642160034736082.38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-642160034736082.38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-2675666811400.3433</v>
      </c>
      <c r="L5220" s="444">
        <f t="shared" ca="1" si="184"/>
        <v>-644835701547482.75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-644835701547482.75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-2686815423114.5112</v>
      </c>
      <c r="L5221" s="444">
        <f t="shared" ca="1" si="184"/>
        <v>-647522516970597.25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-647522516970597.25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-2698010487377.4883</v>
      </c>
      <c r="L5222" s="444">
        <f t="shared" ca="1" si="184"/>
        <v>-650220527457974.75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-650220527457974.75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-2709252197741.5615</v>
      </c>
      <c r="L5223" s="444">
        <f t="shared" ca="1" si="184"/>
        <v>-652929779655716.25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-652929779655716.25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-2720540748565.4844</v>
      </c>
      <c r="L5224" s="444">
        <f t="shared" ca="1" si="184"/>
        <v>-655650320404281.75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-655650320404281.75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-2731876335017.8408</v>
      </c>
      <c r="L5225" s="444">
        <f t="shared" ca="1" si="184"/>
        <v>-658382196739299.63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-658382196739299.63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-2743259153080.415</v>
      </c>
      <c r="L5226" s="444">
        <f t="shared" ca="1" si="184"/>
        <v>-661125455892380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-661125455892380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-2754689399551.5835</v>
      </c>
      <c r="L5227" s="444">
        <f t="shared" ca="1" si="184"/>
        <v>-663880145291931.63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-663880145291931.63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-2766167272049.7148</v>
      </c>
      <c r="L5228" s="444">
        <f t="shared" ca="1" si="184"/>
        <v>-666646312563981.38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-666646312563981.38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-2777692969016.5889</v>
      </c>
      <c r="L5229" s="444">
        <f t="shared" ca="1" si="184"/>
        <v>-669424005532998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-669424005532998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-2789266689720.8252</v>
      </c>
      <c r="L5230" s="444">
        <f t="shared" ca="1" si="184"/>
        <v>-672213272222718.88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-672213272222718.88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-2800888634261.3286</v>
      </c>
      <c r="L5231" s="444">
        <f t="shared" ca="1" si="184"/>
        <v>-675014160856980.25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-675014160856980.25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-2812559003570.751</v>
      </c>
      <c r="L5232" s="444">
        <f t="shared" ca="1" si="184"/>
        <v>-677826719860551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-677826719860551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-2824277999418.9624</v>
      </c>
      <c r="L5233" s="444">
        <f t="shared" ca="1" si="184"/>
        <v>-680650997859970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-680650997859970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-2836045824416.5415</v>
      </c>
      <c r="L5234" s="444">
        <f t="shared" ca="1" si="184"/>
        <v>-683487043684386.5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-683487043684386.5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-2847862682018.2769</v>
      </c>
      <c r="L5235" s="444">
        <f t="shared" ca="1" si="184"/>
        <v>-686334906366404.75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-686334906366404.75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-2859728776526.6865</v>
      </c>
      <c r="L5236" s="444">
        <f t="shared" ca="1" si="184"/>
        <v>-689194635142931.38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-689194635142931.38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-2871644313095.5474</v>
      </c>
      <c r="L5237" s="444">
        <f t="shared" ca="1" si="184"/>
        <v>-692066279456026.88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-692066279456026.88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-2883609497733.4453</v>
      </c>
      <c r="L5238" s="444">
        <f t="shared" ca="1" si="184"/>
        <v>-694949888953760.38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-694949888953760.38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-2895624537307.335</v>
      </c>
      <c r="L5239" s="444">
        <f t="shared" ca="1" si="184"/>
        <v>-697845513491067.75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-697845513491067.75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-2907689639546.1157</v>
      </c>
      <c r="L5240" s="444">
        <f t="shared" ca="1" si="184"/>
        <v>-700753203130613.88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-700753203130613.88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-2919805013044.2246</v>
      </c>
      <c r="L5241" s="444">
        <f t="shared" ca="1" si="184"/>
        <v>-703673008143658.13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-703673008143658.13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-2931970867265.2422</v>
      </c>
      <c r="L5242" s="444">
        <f t="shared" ca="1" si="184"/>
        <v>-706604979010923.38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-706604979010923.38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-2944187412545.5142</v>
      </c>
      <c r="L5243" s="444">
        <f t="shared" ca="1" si="184"/>
        <v>-709549166423468.88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-709549166423468.88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-2956454860097.7871</v>
      </c>
      <c r="L5244" s="444">
        <f t="shared" ca="1" si="184"/>
        <v>-712505621283566.63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-712505621283566.63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-2968773422014.8608</v>
      </c>
      <c r="L5245" s="444">
        <f t="shared" ca="1" si="184"/>
        <v>-715474394705581.5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-715474394705581.5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-2981143311273.2563</v>
      </c>
      <c r="L5246" s="444">
        <f t="shared" ca="1" si="184"/>
        <v>-718455538016854.75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-718455538016854.75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-2993564741736.8945</v>
      </c>
      <c r="L5247" s="444">
        <f t="shared" ca="1" si="184"/>
        <v>-721449102758591.63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-721449102758591.63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-3006037928160.7983</v>
      </c>
      <c r="L5248" s="444">
        <f t="shared" ca="1" si="184"/>
        <v>-724455140686752.38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-724455140686752.38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-3018563086194.8018</v>
      </c>
      <c r="L5249" s="444">
        <f t="shared" ca="1" si="184"/>
        <v>-727473703772947.13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-727473703772947.13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-3031140432387.2798</v>
      </c>
      <c r="L5250" s="444">
        <f t="shared" ca="1" si="184"/>
        <v>-730504844205334.38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-730504844205334.38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-3043770184188.8931</v>
      </c>
      <c r="L5251" s="444">
        <f t="shared" ca="1" si="184"/>
        <v>-733548614389523.25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-733548614389523.25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-3056452559956.3467</v>
      </c>
      <c r="L5252" s="444">
        <f t="shared" ca="1" si="184"/>
        <v>-736605066949479.63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-736605066949479.63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-3069187778956.165</v>
      </c>
      <c r="L5253" s="444">
        <f t="shared" ca="1" si="184"/>
        <v>-739674254728435.75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-739674254728435.75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-3081976061368.4824</v>
      </c>
      <c r="L5254" s="444">
        <f t="shared" ca="1" si="184"/>
        <v>-742756230789804.25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-742756230789804.25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-3094817628290.8511</v>
      </c>
      <c r="L5255" s="444">
        <f t="shared" ca="1" si="184"/>
        <v>-745851048418095.13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-745851048418095.13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-3107712701742.063</v>
      </c>
      <c r="L5256" s="444">
        <f t="shared" ca="1" si="184"/>
        <v>-748958761119837.25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-748958761119837.25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-3120661504665.9883</v>
      </c>
      <c r="L5257" s="444">
        <f t="shared" ca="1" si="184"/>
        <v>-752079422624503.25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-752079422624503.25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-3133664260935.4302</v>
      </c>
      <c r="L5258" s="444">
        <f t="shared" ca="1" si="184"/>
        <v>-755213086885438.63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-755213086885438.63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-3146721195355.9941</v>
      </c>
      <c r="L5259" s="444">
        <f t="shared" ca="1" si="184"/>
        <v>-758359808080794.63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-758359808080794.63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-3159832533669.9775</v>
      </c>
      <c r="L5260" s="444">
        <f t="shared" ca="1" si="184"/>
        <v>-761519640614464.63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-761519640614464.63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-3172998502560.269</v>
      </c>
      <c r="L5261" s="444">
        <f t="shared" ca="1" si="184"/>
        <v>-764692639117024.88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-764692639117024.88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-3186219329654.2705</v>
      </c>
      <c r="L5262" s="444">
        <f t="shared" ca="1" si="184"/>
        <v>-767878858446679.13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-767878858446679.13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-3199495243527.8296</v>
      </c>
      <c r="L5263" s="444">
        <f t="shared" ca="1" si="184"/>
        <v>-771078353690207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-771078353690207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-3212826473709.1958</v>
      </c>
      <c r="L5264" s="444">
        <f t="shared" ca="1" si="184"/>
        <v>-774291180163916.25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-774291180163916.25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-3226213250682.9844</v>
      </c>
      <c r="L5265" s="444">
        <f t="shared" ca="1" si="184"/>
        <v>-777517393414599.25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-777517393414599.25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-3239655805894.1636</v>
      </c>
      <c r="L5266" s="444">
        <f t="shared" ca="1" si="184"/>
        <v>-780757049220493.38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-780757049220493.38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-3253154371752.0557</v>
      </c>
      <c r="L5267" s="444">
        <f t="shared" ca="1" si="184"/>
        <v>-784010203592245.38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-784010203592245.38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-3266709181634.3555</v>
      </c>
      <c r="L5268" s="444">
        <f t="shared" ca="1" si="184"/>
        <v>-787276912773879.75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-787276912773879.75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-3280320469891.1655</v>
      </c>
      <c r="L5269" s="444">
        <f t="shared" ca="1" si="184"/>
        <v>-790557233243770.88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-790557233243770.88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-3293988471849.0454</v>
      </c>
      <c r="L5270" s="444">
        <f t="shared" ca="1" si="184"/>
        <v>-793851221715619.88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-793851221715619.88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-3307713423815.083</v>
      </c>
      <c r="L5271" s="444">
        <f t="shared" ca="1" si="184"/>
        <v>-797158935139435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-797158935139435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-3321495563080.979</v>
      </c>
      <c r="L5272" s="444">
        <f t="shared" ca="1" si="184"/>
        <v>-800480430702516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-800480430702516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-3335335127927.1499</v>
      </c>
      <c r="L5273" s="444">
        <f t="shared" ca="1" si="184"/>
        <v>-803815765830443.13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-803815765830443.13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-3349232357626.8462</v>
      </c>
      <c r="L5274" s="444">
        <f t="shared" ca="1" si="184"/>
        <v>-807164998188070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-807164998188070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-3363187492450.2915</v>
      </c>
      <c r="L5275" s="444">
        <f t="shared" ca="1" si="184"/>
        <v>-810528185680520.25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-810528185680520.25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-3377200773668.8345</v>
      </c>
      <c r="L5276" s="444">
        <f t="shared" ca="1" si="184"/>
        <v>-813905386454189.13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-813905386454189.13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-3391272443559.1211</v>
      </c>
      <c r="L5277" s="444">
        <f t="shared" ca="1" si="184"/>
        <v>-817296658897748.25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-817296658897748.25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-3405402745407.2842</v>
      </c>
      <c r="L5278" s="444">
        <f t="shared" ca="1" si="184"/>
        <v>-820702061643155.5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-820702061643155.5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-3419591923513.1479</v>
      </c>
      <c r="L5279" s="444">
        <f t="shared" ca="1" si="184"/>
        <v>-824121653566668.63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-824121653566668.63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-3433840223194.4526</v>
      </c>
      <c r="L5280" s="444">
        <f t="shared" ca="1" si="184"/>
        <v>-827555493789863.13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-827555493789863.13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-3448147890791.0962</v>
      </c>
      <c r="L5281" s="444">
        <f t="shared" ca="1" si="184"/>
        <v>-831003641680654.25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-831003641680654.25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-3462515173669.3926</v>
      </c>
      <c r="L5282" s="444">
        <f t="shared" ca="1" si="184"/>
        <v>-834466156854323.63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-834466156854323.63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-3476942320226.3486</v>
      </c>
      <c r="L5283" s="444">
        <f t="shared" ca="1" si="184"/>
        <v>-837943099174550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-837943099174550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-3491429579893.9585</v>
      </c>
      <c r="L5284" s="444">
        <f t="shared" ca="1" si="184"/>
        <v>-841434528754444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-841434528754444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-3505977203143.5166</v>
      </c>
      <c r="L5285" s="444">
        <f t="shared" ca="1" si="184"/>
        <v>-844940505957587.5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-844940505957587.5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-3520585441489.9478</v>
      </c>
      <c r="L5286" s="444">
        <f t="shared" ca="1" si="184"/>
        <v>-848461091399077.5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-848461091399077.5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-3535254547496.1563</v>
      </c>
      <c r="L5287" s="444">
        <f t="shared" ca="1" si="184"/>
        <v>-851996345946573.63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-851996345946573.63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-3549984774777.3901</v>
      </c>
      <c r="L5288" s="444">
        <f t="shared" ca="1" si="184"/>
        <v>-855546330721351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-855546330721351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-3564776378005.6289</v>
      </c>
      <c r="L5289" s="444">
        <f t="shared" ca="1" si="184"/>
        <v>-859111107099356.63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-859111107099356.63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-3579629612913.9858</v>
      </c>
      <c r="L5290" s="444">
        <f t="shared" ca="1" si="184"/>
        <v>-862690736712270.63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-862690736712270.63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-3594544736301.1274</v>
      </c>
      <c r="L5291" s="444">
        <f t="shared" ca="1" si="184"/>
        <v>-866285281448571.75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-866285281448571.75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-3609522006035.7153</v>
      </c>
      <c r="L5292" s="444">
        <f t="shared" ca="1" si="184"/>
        <v>-869894803454607.5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-869894803454607.5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-3624561681060.8647</v>
      </c>
      <c r="L5293" s="444">
        <f t="shared" ca="1" si="184"/>
        <v>-873519365135668.38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-873519365135668.38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-3639664021398.6182</v>
      </c>
      <c r="L5294" s="444">
        <f t="shared" ca="1" si="184"/>
        <v>-877159029157067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-877159029157067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-3654829288154.4458</v>
      </c>
      <c r="L5295" s="444">
        <f t="shared" ca="1" si="184"/>
        <v>-880813858445221.5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-880813858445221.5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-3670057743521.7563</v>
      </c>
      <c r="L5296" s="444">
        <f t="shared" ca="1" si="184"/>
        <v>-884483916188743.25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-884483916188743.25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-3685349650786.4297</v>
      </c>
      <c r="L5297" s="444">
        <f t="shared" ca="1" si="184"/>
        <v>-888169265839529.63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-888169265839529.63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-3700705274331.3735</v>
      </c>
      <c r="L5298" s="444">
        <f t="shared" ca="1" si="184"/>
        <v>-891869971113861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-891869971113861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-3716124879641.0879</v>
      </c>
      <c r="L5299" s="444">
        <f t="shared" ca="1" si="184"/>
        <v>-895586095993502.13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-895586095993502.13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-3731608733306.2583</v>
      </c>
      <c r="L5300" s="444">
        <f t="shared" ca="1" si="184"/>
        <v>-899317704726808.38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-899317704726808.38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-3747157103028.3677</v>
      </c>
      <c r="L5301" s="444">
        <f t="shared" ca="1" si="184"/>
        <v>-903064861829836.75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-903064861829836.75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-3762770257624.3198</v>
      </c>
      <c r="L5302" s="444">
        <f t="shared" ca="1" si="184"/>
        <v>-906827632087461.13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-906827632087461.13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-3778448467031.0879</v>
      </c>
      <c r="L5303" s="444">
        <f t="shared" ca="1" si="184"/>
        <v>-910606080554492.25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-910606080554492.25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-3794192002310.3848</v>
      </c>
      <c r="L5304" s="444">
        <f t="shared" ca="1" si="184"/>
        <v>-914400272556802.63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-914400272556802.63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-3810001135653.3447</v>
      </c>
      <c r="L5305" s="444">
        <f t="shared" ca="1" si="184"/>
        <v>-918210273692456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-918210273692456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-3825876140385.2334</v>
      </c>
      <c r="L5306" s="444">
        <f t="shared" ca="1" si="184"/>
        <v>-922036149832841.25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-922036149832841.25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-3841817290970.1714</v>
      </c>
      <c r="L5307" s="444">
        <f t="shared" ca="1" si="184"/>
        <v>-925877967123811.38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-925877967123811.38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-3857824863015.8809</v>
      </c>
      <c r="L5308" s="444">
        <f t="shared" ca="1" si="184"/>
        <v>-929735791986827.25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-929735791986827.25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-3873899133278.4473</v>
      </c>
      <c r="L5309" s="444">
        <f t="shared" ca="1" si="184"/>
        <v>-933609691120105.75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-933609691120105.75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-3890040379667.1069</v>
      </c>
      <c r="L5310" s="444">
        <f t="shared" ca="1" si="184"/>
        <v>-937499731499772.88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-937499731499772.88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-3906248881249.0537</v>
      </c>
      <c r="L5311" s="444">
        <f t="shared" ca="1" si="184"/>
        <v>-941405980381021.88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-941405980381021.88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-3922524918254.2573</v>
      </c>
      <c r="L5312" s="444">
        <f t="shared" ca="1" si="184"/>
        <v>-945328505299276.13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-945328505299276.13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-3938868772080.3169</v>
      </c>
      <c r="L5313" s="444">
        <f t="shared" ca="1" si="184"/>
        <v>-949267374071356.5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-949267374071356.5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-3955280725297.3188</v>
      </c>
      <c r="L5314" s="444">
        <f t="shared" ca="1" si="184"/>
        <v>-953222654796653.88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-953222654796653.88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-3971761061652.7246</v>
      </c>
      <c r="L5315" s="444">
        <f t="shared" ca="1" si="184"/>
        <v>-957194415858306.63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-957194415858306.63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-3988310066076.2773</v>
      </c>
      <c r="L5316" s="444">
        <f t="shared" ca="1" si="184"/>
        <v>-961182725924382.88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-961182725924382.88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-4004928024684.9287</v>
      </c>
      <c r="L5317" s="444">
        <f t="shared" ca="1" si="184"/>
        <v>-965187653949067.75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-965187653949067.75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-4021615224787.7822</v>
      </c>
      <c r="L5318" s="444">
        <f t="shared" ca="1" si="184"/>
        <v>-969209269173855.5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-969209269173855.5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-4038371954891.0645</v>
      </c>
      <c r="L5319" s="444">
        <f t="shared" ca="1" si="184"/>
        <v>-973247641128746.63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-973247641128746.63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-4055198504703.1108</v>
      </c>
      <c r="L5320" s="444">
        <f t="shared" ca="1" si="184"/>
        <v>-977302839633449.75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-977302839633449.75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-4072095165139.3745</v>
      </c>
      <c r="L5321" s="444">
        <f t="shared" ca="1" si="184"/>
        <v>-981374934798589.13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-981374934798589.13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-4089062228327.4546</v>
      </c>
      <c r="L5322" s="444">
        <f t="shared" ca="1" si="184"/>
        <v>-985463997026916.63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-985463997026916.63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-4106099987612.1519</v>
      </c>
      <c r="L5323" s="444">
        <f t="shared" ca="1" si="184"/>
        <v>-989570097014528.75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-989570097014528.75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-4123208737560.5366</v>
      </c>
      <c r="L5324" s="444">
        <f t="shared" ca="1" si="184"/>
        <v>-993693305752089.25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-993693305752089.25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-4140388773967.0386</v>
      </c>
      <c r="L5325" s="444">
        <f t="shared" ca="1" si="184"/>
        <v>-997833694526056.25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-997833694526056.25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-4157640393858.5679</v>
      </c>
      <c r="L5326" s="444">
        <f t="shared" ca="1" si="184"/>
        <v>-1001991334919914.9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-1001991334919914.9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-4174963895499.645</v>
      </c>
      <c r="L5327" s="444">
        <f t="shared" ca="1" si="184"/>
        <v>-1006166298815414.5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-1006166298815414.5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-4192359578397.5601</v>
      </c>
      <c r="L5328" s="444">
        <f t="shared" ca="1" si="184"/>
        <v>-1010358658393812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-1010358658393812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-4209827743307.5503</v>
      </c>
      <c r="L5329" s="444">
        <f t="shared" ca="1" si="184"/>
        <v>-1014568486137119.5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-1014568486137119.5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-4227368692237.9976</v>
      </c>
      <c r="L5330" s="444">
        <f t="shared" ca="1" si="184"/>
        <v>-1018795854829357.5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-1018795854829357.5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-4244982728455.6558</v>
      </c>
      <c r="L5331" s="444">
        <f t="shared" ca="1" si="184"/>
        <v>-1023040837557813.1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-1023040837557813.1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-4262670156490.8882</v>
      </c>
      <c r="L5332" s="444">
        <f t="shared" ca="1" si="184"/>
        <v>-1027303507714304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-1027303507714304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-4280431282142.9331</v>
      </c>
      <c r="L5333" s="444">
        <f t="shared" ca="1" si="184"/>
        <v>-1031583938996446.9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-1031583938996446.9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-4298266412485.1953</v>
      </c>
      <c r="L5334" s="444">
        <f t="shared" ca="1" si="184"/>
        <v>-1035882205408932.1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-1035882205408932.1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-4316175855870.5498</v>
      </c>
      <c r="L5335" s="444">
        <f t="shared" ca="1" si="184"/>
        <v>-1040198381264802.6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-1040198381264802.6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-4334159921936.6777</v>
      </c>
      <c r="L5336" s="444">
        <f t="shared" ca="1" si="184"/>
        <v>-1044532541186739.3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-1044532541186739.3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-4352218921611.4131</v>
      </c>
      <c r="L5337" s="444">
        <f t="shared" ca="1" si="184"/>
        <v>-1048884760108350.6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-1048884760108350.6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-4370353167118.127</v>
      </c>
      <c r="L5338" s="444">
        <f t="shared" ca="1" si="184"/>
        <v>-1053255113275468.8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-1053255113275468.8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-4388562971981.1191</v>
      </c>
      <c r="L5339" s="444">
        <f t="shared" ca="1" si="184"/>
        <v>-1057643676247449.9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-1057643676247449.9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-4406848651031.041</v>
      </c>
      <c r="L5340" s="444">
        <f t="shared" ca="1" si="184"/>
        <v>-1062050524898480.9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-1062050524898480.9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-4425210520410.3359</v>
      </c>
      <c r="L5341" s="444">
        <f t="shared" ca="1" si="184"/>
        <v>-1066475735418891.3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-1066475735418891.3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-4443648897578.7139</v>
      </c>
      <c r="L5342" s="444">
        <f t="shared" ca="1" si="184"/>
        <v>-1070919384316470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-1070919384316470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-4462164101318.625</v>
      </c>
      <c r="L5343" s="444">
        <f t="shared" ca="1" si="184"/>
        <v>-1075381548417788.6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-1075381548417788.6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-4480756451740.7852</v>
      </c>
      <c r="L5344" s="444">
        <f t="shared" ca="1" si="184"/>
        <v>-1079862304869529.4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-1079862304869529.4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-4499426270289.7061</v>
      </c>
      <c r="L5345" s="444">
        <f t="shared" ca="1" si="184"/>
        <v>-1084361731139819.1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-1084361731139819.1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-4518173879749.2461</v>
      </c>
      <c r="L5346" s="444">
        <f t="shared" ca="1" si="184"/>
        <v>-1088879905019568.4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-1088879905019568.4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-4536999604248.2012</v>
      </c>
      <c r="L5347" s="444">
        <f t="shared" ca="1" si="184"/>
        <v>-1093416904623816.6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-1093416904623816.6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-4555903769265.9023</v>
      </c>
      <c r="L5348" s="444">
        <f t="shared" ca="1" si="184"/>
        <v>-1097972808393082.5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-1097972808393082.5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-4574886701637.8438</v>
      </c>
      <c r="L5349" s="444">
        <f t="shared" ca="1" si="184"/>
        <v>-1102547695094720.4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-1102547695094720.4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-4593948729561.335</v>
      </c>
      <c r="L5350" s="444">
        <f t="shared" ca="1" si="184"/>
        <v>-1107141643824281.8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-1107141643824281.8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-4613090182601.1748</v>
      </c>
      <c r="L5351" s="444">
        <f t="shared" ca="1" si="184"/>
        <v>-1111754734006882.9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-1111754734006882.9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-4632311391695.3457</v>
      </c>
      <c r="L5352" s="444">
        <f t="shared" ca="1" si="184"/>
        <v>-1116387045398578.3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-1116387045398578.3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-4651612689160.7422</v>
      </c>
      <c r="L5353" s="444">
        <f t="shared" ca="1" si="184"/>
        <v>-1121038658087739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-1121038658087739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-4670994408698.9121</v>
      </c>
      <c r="L5354" s="444">
        <f t="shared" ca="1" si="184"/>
        <v>-1125709652496437.9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-1125709652496437.9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-4690456885401.8242</v>
      </c>
      <c r="L5355" s="444">
        <f t="shared" ca="1" si="184"/>
        <v>-1130400109381839.8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-1130400109381839.8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-4710000455757.666</v>
      </c>
      <c r="L5356" s="444">
        <f t="shared" ca="1" si="184"/>
        <v>-1135110109837597.5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-1135110109837597.5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-4729625457656.6563</v>
      </c>
      <c r="L5357" s="444">
        <f t="shared" ca="1" si="184"/>
        <v>-1139839735295254.3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-1139839735295254.3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-4749332230396.8926</v>
      </c>
      <c r="L5358" s="444">
        <f t="shared" ca="1" si="184"/>
        <v>-1144589067525651.3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-1144589067525651.3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-4769121114690.2139</v>
      </c>
      <c r="L5359" s="444">
        <f t="shared" ca="1" si="184"/>
        <v>-1149358188640341.5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-1149358188640341.5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-4788992452668.0898</v>
      </c>
      <c r="L5360" s="444">
        <f t="shared" ca="1" si="184"/>
        <v>-1154147181093009.5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-1154147181093009.5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-4808946587887.5391</v>
      </c>
      <c r="L5361" s="444">
        <f t="shared" ca="1" si="184"/>
        <v>-1158956127680897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-1158956127680897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-4828983865337.0703</v>
      </c>
      <c r="L5362" s="444">
        <f t="shared" ca="1" si="184"/>
        <v>-1163785111546234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-1163785111546234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-4849104631442.6416</v>
      </c>
      <c r="L5363" s="444">
        <f t="shared" ref="L5363:L5617" ca="1" si="189">I5363-J5363+K5363</f>
        <v>-1168634216177676.8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-1168634216177676.8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-4869309234073.6533</v>
      </c>
      <c r="L5364" s="444">
        <f t="shared" ca="1" si="189"/>
        <v>-1173503525411750.5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-1173503525411750.5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-4889598022548.96</v>
      </c>
      <c r="L5365" s="444">
        <f t="shared" ca="1" si="189"/>
        <v>-1178393123434299.5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-1178393123434299.5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-4909971347642.9141</v>
      </c>
      <c r="L5366" s="444">
        <f t="shared" ca="1" si="189"/>
        <v>-1183303094781942.5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-1183303094781942.5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-4930429561591.4268</v>
      </c>
      <c r="L5367" s="444">
        <f t="shared" ca="1" si="189"/>
        <v>-1188233524343534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-1188233524343534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-4950973018098.0586</v>
      </c>
      <c r="L5368" s="444">
        <f t="shared" ca="1" si="189"/>
        <v>-1193184497361632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-1193184497361632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-4971602072340.1328</v>
      </c>
      <c r="L5369" s="444">
        <f t="shared" ca="1" si="189"/>
        <v>-1198156099433972.3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-1198156099433972.3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-4992317080974.8848</v>
      </c>
      <c r="L5370" s="444">
        <f t="shared" ca="1" si="189"/>
        <v>-1203148416514947.3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-1203148416514947.3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-5013118402145.6133</v>
      </c>
      <c r="L5371" s="444">
        <f t="shared" ca="1" si="189"/>
        <v>-1208161534917092.8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-1208161534917092.8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-5034006395487.8867</v>
      </c>
      <c r="L5372" s="444">
        <f t="shared" ca="1" si="189"/>
        <v>-1213195541312580.8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-1213195541312580.8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-5054981422135.7529</v>
      </c>
      <c r="L5373" s="444">
        <f t="shared" ca="1" si="189"/>
        <v>-1218250522734716.5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-1218250522734716.5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-5076043844727.9854</v>
      </c>
      <c r="L5374" s="444">
        <f t="shared" ca="1" si="189"/>
        <v>-1223326566579444.5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-1223326566579444.5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-5097194027414.3516</v>
      </c>
      <c r="L5375" s="444">
        <f t="shared" ca="1" si="189"/>
        <v>-1228423760606858.8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-1228423760606858.8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-5118432335861.9111</v>
      </c>
      <c r="L5376" s="444">
        <f t="shared" ca="1" si="189"/>
        <v>-1233542192942720.8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-1233542192942720.8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-5139759137261.3359</v>
      </c>
      <c r="L5377" s="444">
        <f t="shared" ca="1" si="189"/>
        <v>-1238681952079982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-1238681952079982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-5161174800333.2578</v>
      </c>
      <c r="L5378" s="444">
        <f t="shared" ca="1" si="189"/>
        <v>-1243843126880315.3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-1243843126880315.3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-5182679695334.6465</v>
      </c>
      <c r="L5379" s="444">
        <f t="shared" ca="1" si="189"/>
        <v>-1249025806575650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-1249025806575650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-5204274194065.208</v>
      </c>
      <c r="L5380" s="444">
        <f t="shared" ca="1" si="189"/>
        <v>-1254230080769715.3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-1254230080769715.3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-5225958669873.8135</v>
      </c>
      <c r="L5381" s="444">
        <f t="shared" ca="1" si="189"/>
        <v>-1259456039439589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-1259456039439589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-5247733497664.9541</v>
      </c>
      <c r="L5382" s="444">
        <f t="shared" ca="1" si="189"/>
        <v>-1264703772937254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-1264703772937254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-5269599053905.2246</v>
      </c>
      <c r="L5383" s="444">
        <f t="shared" ca="1" si="189"/>
        <v>-1269973371991159.3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-1269973371991159.3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-5291555716629.8301</v>
      </c>
      <c r="L5384" s="444">
        <f t="shared" ca="1" si="189"/>
        <v>-1275264927707789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-1275264927707789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-5313603865449.1211</v>
      </c>
      <c r="L5385" s="444">
        <f t="shared" ca="1" si="189"/>
        <v>-1280578531573238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-1280578531573238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-5335743881555.1582</v>
      </c>
      <c r="L5386" s="444">
        <f t="shared" ca="1" si="189"/>
        <v>-1285914275454793.3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-1285914275454793.3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-5357976147728.3047</v>
      </c>
      <c r="L5387" s="444">
        <f t="shared" ca="1" si="189"/>
        <v>-1291272251602521.5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-1291272251602521.5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-5380301048343.8398</v>
      </c>
      <c r="L5388" s="444">
        <f t="shared" ca="1" si="189"/>
        <v>-1296652552650865.3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-1296652552650865.3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-5402718969378.6055</v>
      </c>
      <c r="L5389" s="444">
        <f t="shared" ca="1" si="189"/>
        <v>-1302055271620243.8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-1302055271620243.8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-5425230298417.6826</v>
      </c>
      <c r="L5390" s="444">
        <f t="shared" ca="1" si="189"/>
        <v>-1307480501918661.5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-1307480501918661.5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-5447835424661.0898</v>
      </c>
      <c r="L5391" s="444">
        <f t="shared" ca="1" si="189"/>
        <v>-1312928337343322.5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-1312928337343322.5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-5470534738930.5107</v>
      </c>
      <c r="L5392" s="444">
        <f t="shared" ca="1" si="189"/>
        <v>-1318398872082253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-1318398872082253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-5493328633676.0537</v>
      </c>
      <c r="L5393" s="444">
        <f t="shared" ca="1" si="189"/>
        <v>-1323892200715929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-1323892200715929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-5516217502983.0371</v>
      </c>
      <c r="L5394" s="444">
        <f t="shared" ca="1" si="189"/>
        <v>-1329408418218912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-1329408418218912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-5539201742578.7998</v>
      </c>
      <c r="L5395" s="444">
        <f t="shared" ca="1" si="189"/>
        <v>-1334947619961490.8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-1334947619961490.8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-5562281749839.5449</v>
      </c>
      <c r="L5396" s="444">
        <f t="shared" ca="1" si="189"/>
        <v>-1340509901711330.3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-1340509901711330.3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-5585457923797.209</v>
      </c>
      <c r="L5397" s="444">
        <f t="shared" ca="1" si="189"/>
        <v>-1346095359635127.5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-1346095359635127.5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-5608730665146.3643</v>
      </c>
      <c r="L5398" s="444">
        <f t="shared" ca="1" si="189"/>
        <v>-1351704090300273.8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-1351704090300273.8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-5632100376251.1406</v>
      </c>
      <c r="L5399" s="444">
        <f t="shared" ca="1" si="189"/>
        <v>-1357336190676525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-1357336190676525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-5655567461152.1875</v>
      </c>
      <c r="L5400" s="444">
        <f t="shared" ca="1" si="189"/>
        <v>-1362991758137677.3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-1362991758137677.3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-5679132325573.6553</v>
      </c>
      <c r="L5401" s="444">
        <f t="shared" ca="1" si="189"/>
        <v>-1368670890463251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-1368670890463251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-5702795376930.2129</v>
      </c>
      <c r="L5402" s="444">
        <f t="shared" ca="1" si="189"/>
        <v>-1374373685840181.3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-1374373685840181.3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-5726557024334.0889</v>
      </c>
      <c r="L5403" s="444">
        <f t="shared" ca="1" si="189"/>
        <v>-1380100242864515.3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-1380100242864515.3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-5750417678602.1465</v>
      </c>
      <c r="L5404" s="444">
        <f t="shared" ca="1" si="189"/>
        <v>-1385850660543117.5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-1385850660543117.5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-5774377752262.9893</v>
      </c>
      <c r="L5405" s="444">
        <f t="shared" ca="1" si="189"/>
        <v>-1391625038295380.5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-1391625038295380.5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-5798437659564.085</v>
      </c>
      <c r="L5406" s="444">
        <f t="shared" ca="1" si="189"/>
        <v>-1397423475954944.5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-1397423475954944.5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-5822597816478.9355</v>
      </c>
      <c r="L5407" s="444">
        <f t="shared" ca="1" si="189"/>
        <v>-1403246073771423.5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-1403246073771423.5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-5846858640714.2646</v>
      </c>
      <c r="L5408" s="444">
        <f t="shared" ca="1" si="189"/>
        <v>-1409092932412137.8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-1409092932412137.8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-5871220551717.2402</v>
      </c>
      <c r="L5409" s="444">
        <f t="shared" ca="1" si="189"/>
        <v>-1414964152963855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-1414964152963855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-5895683970682.7295</v>
      </c>
      <c r="L5410" s="444">
        <f t="shared" ca="1" si="189"/>
        <v>-1420859836934537.8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-1420859836934537.8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-5920249320560.5742</v>
      </c>
      <c r="L5411" s="444">
        <f t="shared" ca="1" si="189"/>
        <v>-1426780086255098.3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-1426780086255098.3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-5944917026062.9092</v>
      </c>
      <c r="L5412" s="444">
        <f t="shared" ca="1" si="189"/>
        <v>-1432725003281161.3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-1432725003281161.3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-5969687513671.5049</v>
      </c>
      <c r="L5413" s="444">
        <f t="shared" ca="1" si="189"/>
        <v>-1438694690794832.8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-1438694690794832.8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-5994561211645.1367</v>
      </c>
      <c r="L5414" s="444">
        <f t="shared" ca="1" si="189"/>
        <v>-1444689252006478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-1444689252006478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-6019538550026.9912</v>
      </c>
      <c r="L5415" s="444">
        <f t="shared" ca="1" si="189"/>
        <v>-1450708790556505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-1450708790556505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-6044619960652.1045</v>
      </c>
      <c r="L5416" s="444">
        <f t="shared" ca="1" si="189"/>
        <v>-1456753410517157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-1456753410517157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-6069805877154.8203</v>
      </c>
      <c r="L5417" s="444">
        <f t="shared" ca="1" si="189"/>
        <v>-1462823216394311.8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-1462823216394311.8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-6095096734976.2988</v>
      </c>
      <c r="L5418" s="444">
        <f t="shared" ca="1" si="189"/>
        <v>-1468918313129288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-1468918313129288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-6120492971372.0332</v>
      </c>
      <c r="L5419" s="444">
        <f t="shared" ca="1" si="189"/>
        <v>-1475038806100660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-1475038806100660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-6145995025419.417</v>
      </c>
      <c r="L5420" s="444">
        <f t="shared" ca="1" si="189"/>
        <v>-1481184801126079.5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-1481184801126079.5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-6171603338025.3311</v>
      </c>
      <c r="L5421" s="444">
        <f t="shared" ca="1" si="189"/>
        <v>-1487356404464104.8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-1487356404464104.8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-6197318351933.7695</v>
      </c>
      <c r="L5422" s="444">
        <f t="shared" ca="1" si="189"/>
        <v>-1493553722816038.5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-1493553722816038.5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-6223140511733.4941</v>
      </c>
      <c r="L5423" s="444">
        <f t="shared" ca="1" si="189"/>
        <v>-1499776863327772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-1499776863327772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-6249070263865.7168</v>
      </c>
      <c r="L5424" s="444">
        <f t="shared" ca="1" si="189"/>
        <v>-1506025933591637.8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-1506025933591637.8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-6275108056631.8242</v>
      </c>
      <c r="L5425" s="444">
        <f t="shared" ca="1" si="189"/>
        <v>-1512301041648269.5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-1512301041648269.5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-6301254340201.123</v>
      </c>
      <c r="L5426" s="444">
        <f t="shared" ca="1" si="189"/>
        <v>-1518602295988470.5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-1518602295988470.5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-6327509566618.627</v>
      </c>
      <c r="L5427" s="444">
        <f t="shared" ca="1" si="189"/>
        <v>-1524929805555089.3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-1524929805555089.3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-6353874189812.8721</v>
      </c>
      <c r="L5428" s="444">
        <f t="shared" ca="1" si="189"/>
        <v>-1531283679744902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-1531283679744902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-6380348665603.7578</v>
      </c>
      <c r="L5429" s="444">
        <f t="shared" ca="1" si="189"/>
        <v>-1537664028410505.8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-1537664028410505.8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-6406933451710.4404</v>
      </c>
      <c r="L5430" s="444">
        <f t="shared" ca="1" si="189"/>
        <v>-1544070961862216.3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-1544070961862216.3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-6433629007759.2344</v>
      </c>
      <c r="L5431" s="444">
        <f t="shared" ca="1" si="189"/>
        <v>-1550504590869975.5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-1550504590869975.5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-6460435795291.5645</v>
      </c>
      <c r="L5432" s="444">
        <f t="shared" ca="1" si="189"/>
        <v>-1556965026665267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-1556965026665267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-6487354277771.9453</v>
      </c>
      <c r="L5433" s="444">
        <f t="shared" ca="1" si="189"/>
        <v>-1563452380943039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-1563452380943039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-6514384920595.9961</v>
      </c>
      <c r="L5434" s="444">
        <f t="shared" ca="1" si="189"/>
        <v>-1569966765863635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-1569966765863635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-6541528191098.4795</v>
      </c>
      <c r="L5435" s="444">
        <f t="shared" ca="1" si="189"/>
        <v>-1576508294054733.5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-1576508294054733.5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-6568784558561.3896</v>
      </c>
      <c r="L5436" s="444">
        <f t="shared" ca="1" si="189"/>
        <v>-1583077078613295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-1583077078613295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-6596154494222.0625</v>
      </c>
      <c r="L5437" s="444">
        <f t="shared" ca="1" si="189"/>
        <v>-1589673233107517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-1589673233107517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-6623638471281.3203</v>
      </c>
      <c r="L5438" s="444">
        <f t="shared" ca="1" si="189"/>
        <v>-1596296871578798.3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-1596296871578798.3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-6651236964911.6592</v>
      </c>
      <c r="L5439" s="444">
        <f t="shared" ca="1" si="189"/>
        <v>-1602948108543710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-1602948108543710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-6678950452265.458</v>
      </c>
      <c r="L5440" s="444">
        <f t="shared" ca="1" si="189"/>
        <v>-1609627058995975.5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-1609627058995975.5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-6706779412483.2314</v>
      </c>
      <c r="L5441" s="444">
        <f t="shared" ca="1" si="189"/>
        <v>-1616333838408458.8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-1616333838408458.8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-6734724326701.9111</v>
      </c>
      <c r="L5442" s="444">
        <f t="shared" ca="1" si="189"/>
        <v>-1623068562735160.8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-1623068562735160.8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-6762785678063.1699</v>
      </c>
      <c r="L5443" s="444">
        <f t="shared" ca="1" si="189"/>
        <v>-1629831348413224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-1629831348413224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-6790963951721.7666</v>
      </c>
      <c r="L5444" s="444">
        <f t="shared" ca="1" si="189"/>
        <v>-1636622312364945.8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-1636622312364945.8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-6819259634853.9404</v>
      </c>
      <c r="L5445" s="444">
        <f t="shared" ca="1" si="189"/>
        <v>-1643441571999799.8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-1643441571999799.8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-6847673216665.832</v>
      </c>
      <c r="L5446" s="444">
        <f t="shared" ca="1" si="189"/>
        <v>-1650289245216465.5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-1650289245216465.5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-6876205188401.9395</v>
      </c>
      <c r="L5447" s="444">
        <f t="shared" ca="1" si="189"/>
        <v>-1657165450404867.5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-1657165450404867.5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-6904856043353.6143</v>
      </c>
      <c r="L5448" s="444">
        <f t="shared" ca="1" si="189"/>
        <v>-1664070306448221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-1664070306448221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-6933626276867.5879</v>
      </c>
      <c r="L5449" s="444">
        <f t="shared" ca="1" si="189"/>
        <v>-1671003932725088.5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-1671003932725088.5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-6962516386354.5352</v>
      </c>
      <c r="L5450" s="444">
        <f t="shared" ca="1" si="189"/>
        <v>-1677966449111443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-1677966449111443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-6991526871297.6787</v>
      </c>
      <c r="L5451" s="444">
        <f t="shared" ca="1" si="189"/>
        <v>-1684957975982740.8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-1684957975982740.8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-7020658233261.4199</v>
      </c>
      <c r="L5452" s="444">
        <f t="shared" ca="1" si="189"/>
        <v>-1691978634216002.3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-1691978634216002.3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-7049910975900.0098</v>
      </c>
      <c r="L5453" s="444">
        <f t="shared" ca="1" si="189"/>
        <v>-1699028545191902.3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-1699028545191902.3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-7079285604966.2588</v>
      </c>
      <c r="L5454" s="444">
        <f t="shared" ca="1" si="189"/>
        <v>-1706107830796868.5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-1706107830796868.5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-7108782628320.2852</v>
      </c>
      <c r="L5455" s="444">
        <f t="shared" ca="1" si="189"/>
        <v>-1713216613425188.8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-1713216613425188.8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-7138402555938.2861</v>
      </c>
      <c r="L5456" s="444">
        <f t="shared" ca="1" si="189"/>
        <v>-1720355015981127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-1720355015981127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-7168145899921.3623</v>
      </c>
      <c r="L5457" s="444">
        <f t="shared" ca="1" si="189"/>
        <v>-1727523161881048.3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-1727523161881048.3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-7198013174504.3672</v>
      </c>
      <c r="L5458" s="444">
        <f t="shared" ca="1" si="189"/>
        <v>-1734721175055552.5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-1734721175055552.5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-7228004896064.8018</v>
      </c>
      <c r="L5459" s="444">
        <f t="shared" ca="1" si="189"/>
        <v>-1741949179951617.3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-1741949179951617.3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-7258121583131.7383</v>
      </c>
      <c r="L5460" s="444">
        <f t="shared" ca="1" si="189"/>
        <v>-1749207301534749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-1749207301534749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-7288363756394.7871</v>
      </c>
      <c r="L5461" s="444">
        <f t="shared" ca="1" si="189"/>
        <v>-1756495665291143.8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-1756495665291143.8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-7318731938713.0986</v>
      </c>
      <c r="L5462" s="444">
        <f t="shared" ca="1" si="189"/>
        <v>-1763814397229856.8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-1763814397229856.8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-7349226655124.4043</v>
      </c>
      <c r="L5463" s="444">
        <f t="shared" ca="1" si="189"/>
        <v>-1771163623884981.3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-1771163623884981.3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-7379848432854.0889</v>
      </c>
      <c r="L5464" s="444">
        <f t="shared" ca="1" si="189"/>
        <v>-1778543472317835.3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-1778543472317835.3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-7410597801324.3135</v>
      </c>
      <c r="L5465" s="444">
        <f t="shared" ca="1" si="189"/>
        <v>-1785954070119159.5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-1785954070119159.5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-7441475292163.1641</v>
      </c>
      <c r="L5466" s="444">
        <f t="shared" ca="1" si="189"/>
        <v>-1793395545411322.8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-1793395545411322.8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-7472481439213.8457</v>
      </c>
      <c r="L5467" s="444">
        <f t="shared" ca="1" si="189"/>
        <v>-1800868026850536.5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-1800868026850536.5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-7503616778543.9023</v>
      </c>
      <c r="L5468" s="444">
        <f t="shared" ca="1" si="189"/>
        <v>-1808371643629080.5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-1808371643629080.5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-7534881848454.501</v>
      </c>
      <c r="L5469" s="444">
        <f t="shared" ca="1" si="189"/>
        <v>-1815906525477535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-1815906525477535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-7566277189489.7295</v>
      </c>
      <c r="L5470" s="444">
        <f t="shared" ca="1" si="189"/>
        <v>-1823472802667024.8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-1823472802667024.8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-7597803344445.9365</v>
      </c>
      <c r="L5471" s="444">
        <f t="shared" ca="1" si="189"/>
        <v>-1831070606011470.8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-1831070606011470.8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-7629460858381.1289</v>
      </c>
      <c r="L5472" s="444">
        <f t="shared" ca="1" si="189"/>
        <v>-1838700066869852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-1838700066869852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-7661250278624.3818</v>
      </c>
      <c r="L5473" s="444">
        <f t="shared" ca="1" si="189"/>
        <v>-1846361317148476.5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-1846361317148476.5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-7693172154785.3193</v>
      </c>
      <c r="L5474" s="444">
        <f t="shared" ca="1" si="189"/>
        <v>-1854054489303261.8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-1854054489303261.8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-7725227038763.5908</v>
      </c>
      <c r="L5475" s="444">
        <f t="shared" ca="1" si="189"/>
        <v>-1861779716342025.3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-1861779716342025.3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-7757415484758.4385</v>
      </c>
      <c r="L5476" s="444">
        <f t="shared" ca="1" si="189"/>
        <v>-1869537131826783.8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-1869537131826783.8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-7789738049278.2656</v>
      </c>
      <c r="L5477" s="444">
        <f t="shared" ca="1" si="189"/>
        <v>-1877326869876062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-1877326869876062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-7822195291150.2568</v>
      </c>
      <c r="L5478" s="444">
        <f t="shared" ca="1" si="189"/>
        <v>-1885149065167212.3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-1885149065167212.3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-7854787771530.0508</v>
      </c>
      <c r="L5479" s="444">
        <f t="shared" ca="1" si="189"/>
        <v>-1893003852938742.3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-1893003852938742.3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-7887516053911.4268</v>
      </c>
      <c r="L5480" s="444">
        <f t="shared" ca="1" si="189"/>
        <v>-1900891368992653.8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-1900891368992653.8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-7920380704136.0576</v>
      </c>
      <c r="L5481" s="444">
        <f t="shared" ca="1" si="189"/>
        <v>-1908811749696789.8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-1908811749696789.8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-7953382290403.29</v>
      </c>
      <c r="L5482" s="444">
        <f t="shared" ca="1" si="189"/>
        <v>-1916765131987193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-1916765131987193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-7986521383279.9717</v>
      </c>
      <c r="L5483" s="444">
        <f t="shared" ca="1" si="189"/>
        <v>-1924751653370473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-1924751653370473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-8019798555710.3037</v>
      </c>
      <c r="L5484" s="444">
        <f t="shared" ca="1" si="189"/>
        <v>-1932771451926183.3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-1932771451926183.3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-8053214383025.7637</v>
      </c>
      <c r="L5485" s="444">
        <f t="shared" ca="1" si="189"/>
        <v>-1940824666309209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-1940824666309209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-8086769442955.0371</v>
      </c>
      <c r="L5486" s="444">
        <f t="shared" ca="1" si="189"/>
        <v>-1948911435752164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-1948911435752164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-8120464315634.0166</v>
      </c>
      <c r="L5487" s="444">
        <f t="shared" ca="1" si="189"/>
        <v>-1957031900067798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-1957031900067798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-8154299583615.8252</v>
      </c>
      <c r="L5488" s="444">
        <f t="shared" ca="1" si="189"/>
        <v>-1965186199651413.8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-1965186199651413.8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-8188275831880.8906</v>
      </c>
      <c r="L5489" s="444">
        <f t="shared" ca="1" si="189"/>
        <v>-1973374475483294.8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-1973374475483294.8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-8222393647847.0615</v>
      </c>
      <c r="L5490" s="444">
        <f t="shared" ca="1" si="189"/>
        <v>-1981596869131141.8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-1981596869131141.8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-8256653621379.7568</v>
      </c>
      <c r="L5491" s="444">
        <f t="shared" ca="1" si="189"/>
        <v>-1989853522752521.5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-1989853522752521.5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-8291056344802.1719</v>
      </c>
      <c r="L5492" s="444">
        <f t="shared" ca="1" si="189"/>
        <v>-1998144579097323.8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-1998144579097323.8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-8325602412905.5156</v>
      </c>
      <c r="L5493" s="444">
        <f t="shared" ca="1" si="189"/>
        <v>-2006470181510229.3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-2006470181510229.3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-8360292422959.2891</v>
      </c>
      <c r="L5494" s="444">
        <f t="shared" ca="1" si="189"/>
        <v>-2014830473933188.5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-2014830473933188.5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-8395126974721.6182</v>
      </c>
      <c r="L5495" s="444">
        <f t="shared" ca="1" si="189"/>
        <v>-2023225600907910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-2023225600907910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-8430106670449.625</v>
      </c>
      <c r="L5496" s="444">
        <f t="shared" ca="1" si="189"/>
        <v>-2031655707578359.5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-2031655707578359.5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-8465232114909.8311</v>
      </c>
      <c r="L5497" s="444">
        <f t="shared" ca="1" si="189"/>
        <v>-2040120939693269.3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-2040120939693269.3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-8500503915388.6221</v>
      </c>
      <c r="L5498" s="444">
        <f t="shared" ca="1" si="189"/>
        <v>-2048621443608657.8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-2048621443608657.8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-8535922681702.7402</v>
      </c>
      <c r="L5499" s="444">
        <f t="shared" ca="1" si="189"/>
        <v>-2057157366290360.5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-2057157366290360.5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-8571489026209.835</v>
      </c>
      <c r="L5500" s="444">
        <f t="shared" ca="1" si="189"/>
        <v>-2065728855316570.3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-2065728855316570.3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-8607203563819.043</v>
      </c>
      <c r="L5501" s="444">
        <f t="shared" ca="1" si="189"/>
        <v>-2074336058880389.3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-2074336058880389.3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-8643066912001.6221</v>
      </c>
      <c r="L5502" s="444">
        <f t="shared" ca="1" si="189"/>
        <v>-2082979125792390.8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-2082979125792390.8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-8679079690801.6279</v>
      </c>
      <c r="L5503" s="444">
        <f t="shared" ca="1" si="189"/>
        <v>-2091658205483192.5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-2091658205483192.5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-8715242522846.6357</v>
      </c>
      <c r="L5504" s="444">
        <f t="shared" ca="1" si="189"/>
        <v>-2100373448006039.3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-2100373448006039.3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-8751556033358.4961</v>
      </c>
      <c r="L5505" s="444">
        <f t="shared" ca="1" si="189"/>
        <v>-2109125004039397.8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-2109125004039397.8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-8788020850164.1572</v>
      </c>
      <c r="L5506" s="444">
        <f t="shared" ca="1" si="189"/>
        <v>-2117913024889562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-2117913024889562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-8824637603706.5078</v>
      </c>
      <c r="L5507" s="444">
        <f t="shared" ca="1" si="189"/>
        <v>-2126737662493268.5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-2126737662493268.5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-8861406927055.2852</v>
      </c>
      <c r="L5508" s="444">
        <f t="shared" ca="1" si="189"/>
        <v>-2135599069420323.8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-2135599069420323.8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-8898329455918.0137</v>
      </c>
      <c r="L5509" s="444">
        <f t="shared" ca="1" si="189"/>
        <v>-2144497398876241.8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-2144497398876241.8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-8935405828651.0078</v>
      </c>
      <c r="L5510" s="444">
        <f t="shared" ca="1" si="189"/>
        <v>-2153432804704892.8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-2153432804704892.8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-8972636686270.3867</v>
      </c>
      <c r="L5511" s="444">
        <f t="shared" ca="1" si="189"/>
        <v>-2162405441391163.3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-2162405441391163.3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-9010022672463.1797</v>
      </c>
      <c r="L5512" s="444">
        <f t="shared" ca="1" si="189"/>
        <v>-2171415464063626.5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-2171415464063626.5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-9047564433598.4434</v>
      </c>
      <c r="L5513" s="444">
        <f t="shared" ca="1" si="189"/>
        <v>-2180463028497225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-2180463028497225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-9085262618738.4375</v>
      </c>
      <c r="L5514" s="444">
        <f t="shared" ca="1" si="189"/>
        <v>-2189548291115963.5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-2189548291115963.5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-9123117879649.8477</v>
      </c>
      <c r="L5515" s="444">
        <f t="shared" ca="1" si="189"/>
        <v>-2198671408995613.3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-2198671408995613.3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-9161130870815.0547</v>
      </c>
      <c r="L5516" s="444">
        <f t="shared" ca="1" si="189"/>
        <v>-2207832539866428.3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-2207832539866428.3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-9199302249443.4512</v>
      </c>
      <c r="L5517" s="444">
        <f t="shared" ca="1" si="189"/>
        <v>-2217031842115871.8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-2217031842115871.8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-9237632675482.7988</v>
      </c>
      <c r="L5518" s="444">
        <f t="shared" ca="1" si="189"/>
        <v>-2226269474791354.5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-2226269474791354.5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-9276122811630.6445</v>
      </c>
      <c r="L5519" s="444">
        <f t="shared" ca="1" si="189"/>
        <v>-2235545597602985.3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-2235545597602985.3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-9314773323345.7715</v>
      </c>
      <c r="L5520" s="444">
        <f t="shared" ca="1" si="189"/>
        <v>-2244860370926331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-2244860370926331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-9353584878859.7109</v>
      </c>
      <c r="L5521" s="444">
        <f t="shared" ca="1" si="189"/>
        <v>-2254213955805190.5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-2254213955805190.5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-9392558149188.293</v>
      </c>
      <c r="L5522" s="444">
        <f t="shared" ca="1" si="189"/>
        <v>-2263606513954379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-2263606513954379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-9431693808143.2461</v>
      </c>
      <c r="L5523" s="444">
        <f t="shared" ca="1" si="189"/>
        <v>-2273038207762522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-2273038207762522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-9470992532343.8418</v>
      </c>
      <c r="L5524" s="444">
        <f t="shared" ca="1" si="189"/>
        <v>-2282509200294866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-2282509200294866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-9510455001228.6074</v>
      </c>
      <c r="L5525" s="444">
        <f t="shared" ca="1" si="189"/>
        <v>-2292019655296094.5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-2292019655296094.5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-9550081897067.0605</v>
      </c>
      <c r="L5526" s="444">
        <f t="shared" ca="1" si="189"/>
        <v>-2301569737193161.5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-2301569737193161.5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-9589873904971.5059</v>
      </c>
      <c r="L5527" s="444">
        <f t="shared" ca="1" si="189"/>
        <v>-2311159611098133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-2311159611098133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-9629831712908.8867</v>
      </c>
      <c r="L5528" s="444">
        <f t="shared" ca="1" si="189"/>
        <v>-2320789442811042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-2320789442811042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-9669956011712.6758</v>
      </c>
      <c r="L5529" s="444">
        <f t="shared" ca="1" si="189"/>
        <v>-2330459398822754.5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-2330459398822754.5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-9710247495094.8105</v>
      </c>
      <c r="L5530" s="444">
        <f t="shared" ca="1" si="189"/>
        <v>-2340169646317849.5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-2340169646317849.5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-9750706859657.707</v>
      </c>
      <c r="L5531" s="444">
        <f t="shared" ca="1" si="189"/>
        <v>-2349920353177507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-2349920353177507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-9791334804906.2793</v>
      </c>
      <c r="L5532" s="444">
        <f t="shared" ca="1" si="189"/>
        <v>-2359711687982413.5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-2359711687982413.5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-9832132033260.0566</v>
      </c>
      <c r="L5533" s="444">
        <f t="shared" ca="1" si="189"/>
        <v>-2369543820015673.5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-2369543820015673.5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-9873099250065.3066</v>
      </c>
      <c r="L5534" s="444">
        <f t="shared" ca="1" si="189"/>
        <v>-2379416919265739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-2379416919265739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-9914237163607.2461</v>
      </c>
      <c r="L5535" s="444">
        <f t="shared" ca="1" si="189"/>
        <v>-2389331156429346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-2389331156429346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-9955546485122.2754</v>
      </c>
      <c r="L5536" s="444">
        <f t="shared" ca="1" si="189"/>
        <v>-2399286702914468.5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-2399286702914468.5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-9997027928810.2852</v>
      </c>
      <c r="L5537" s="444">
        <f t="shared" ca="1" si="189"/>
        <v>-2409283730843279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-2409283730843279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-10038682211846.996</v>
      </c>
      <c r="L5538" s="444">
        <f t="shared" ca="1" si="189"/>
        <v>-2419322413055126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-2419322413055126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-10080510054396.357</v>
      </c>
      <c r="L5539" s="444">
        <f t="shared" ca="1" si="189"/>
        <v>-2429402923109522.5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-2429402923109522.5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-10122512179623.01</v>
      </c>
      <c r="L5540" s="444">
        <f t="shared" ca="1" si="189"/>
        <v>-2439525435289145.5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-2439525435289145.5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-10164689313704.773</v>
      </c>
      <c r="L5541" s="444">
        <f t="shared" ca="1" si="189"/>
        <v>-2449690124602850.5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-2449690124602850.5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-10207042185845.211</v>
      </c>
      <c r="L5542" s="444">
        <f t="shared" ca="1" si="189"/>
        <v>-2459897166788695.5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-2459897166788695.5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-10249571528286.23</v>
      </c>
      <c r="L5543" s="444">
        <f t="shared" ca="1" si="189"/>
        <v>-2470146738316981.5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-2470146738316981.5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-10292278076320.756</v>
      </c>
      <c r="L5544" s="444">
        <f t="shared" ca="1" si="189"/>
        <v>-2480439016393302.5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-2480439016393302.5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-10335162568305.428</v>
      </c>
      <c r="L5545" s="444">
        <f t="shared" ca="1" si="189"/>
        <v>-2490774178961608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-2490774178961608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-10378225745673.367</v>
      </c>
      <c r="L5546" s="444">
        <f t="shared" ca="1" si="189"/>
        <v>-2501152404707281.5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-2501152404707281.5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-10421468352947.006</v>
      </c>
      <c r="L5547" s="444">
        <f t="shared" ca="1" si="189"/>
        <v>-2511573873060228.5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-2511573873060228.5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-10464891137750.951</v>
      </c>
      <c r="L5548" s="444">
        <f t="shared" ca="1" si="189"/>
        <v>-2522038764197979.5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-2522038764197979.5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-10508494850824.914</v>
      </c>
      <c r="L5549" s="444">
        <f t="shared" ca="1" si="189"/>
        <v>-2532547259048804.5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-2532547259048804.5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-10552280246036.686</v>
      </c>
      <c r="L5550" s="444">
        <f t="shared" ca="1" si="189"/>
        <v>-2543099539294841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-2543099539294841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-10596248080395.17</v>
      </c>
      <c r="L5551" s="444">
        <f t="shared" ca="1" si="189"/>
        <v>-2553695787375236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-2553695787375236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-10640399114063.482</v>
      </c>
      <c r="L5552" s="444">
        <f t="shared" ca="1" si="189"/>
        <v>-2564336186489299.5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-2564336186489299.5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-10684734110372.082</v>
      </c>
      <c r="L5553" s="444">
        <f t="shared" ca="1" si="189"/>
        <v>-2575020920599671.5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-2575020920599671.5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-10729253835831.965</v>
      </c>
      <c r="L5554" s="444">
        <f t="shared" ca="1" si="189"/>
        <v>-2585750174435503.5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-2585750174435503.5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-10773959060147.932</v>
      </c>
      <c r="L5555" s="444">
        <f t="shared" ca="1" si="189"/>
        <v>-2596524133495651.5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-2596524133495651.5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-10818850556231.881</v>
      </c>
      <c r="L5556" s="444">
        <f t="shared" ca="1" si="189"/>
        <v>-2607342984051883.5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-2607342984051883.5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-10863929100216.182</v>
      </c>
      <c r="L5557" s="444">
        <f t="shared" ca="1" si="189"/>
        <v>-2618206913152099.5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-2618206913152099.5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-10909195471467.082</v>
      </c>
      <c r="L5558" s="444">
        <f t="shared" ca="1" si="189"/>
        <v>-2629116108623566.5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-2629116108623566.5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-10954650452598.193</v>
      </c>
      <c r="L5559" s="444">
        <f t="shared" ca="1" si="189"/>
        <v>-2640070759076164.5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-2640070759076164.5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-11000294829484.02</v>
      </c>
      <c r="L5560" s="444">
        <f t="shared" ca="1" si="189"/>
        <v>-2651071053905648.5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-2651071053905648.5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-11046129391273.535</v>
      </c>
      <c r="L5561" s="444">
        <f t="shared" ca="1" si="189"/>
        <v>-2662117183296922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-2662117183296922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-11092154930403.842</v>
      </c>
      <c r="L5562" s="444">
        <f t="shared" ca="1" si="189"/>
        <v>-2673209338227326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-2673209338227326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-11138372242613.857</v>
      </c>
      <c r="L5563" s="444">
        <f t="shared" ca="1" si="189"/>
        <v>-2684347710469940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-2684347710469940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-11184782126958.084</v>
      </c>
      <c r="L5564" s="444">
        <f t="shared" ca="1" si="189"/>
        <v>-2695532492596898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-2695532492596898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-11231385385820.408</v>
      </c>
      <c r="L5565" s="444">
        <f t="shared" ca="1" si="189"/>
        <v>-2706763877982718.5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-2706763877982718.5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-11278182824927.994</v>
      </c>
      <c r="L5566" s="444">
        <f t="shared" ca="1" si="189"/>
        <v>-2718042060807646.5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-2718042060807646.5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-11325175253365.193</v>
      </c>
      <c r="L5567" s="444">
        <f t="shared" ca="1" si="189"/>
        <v>-2729367236061011.5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-2729367236061011.5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-11372363483587.547</v>
      </c>
      <c r="L5568" s="444">
        <f t="shared" ca="1" si="189"/>
        <v>-2740739599544599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-2740739599544599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-11419748331435.828</v>
      </c>
      <c r="L5569" s="444">
        <f t="shared" ca="1" si="189"/>
        <v>-2752159347876035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-2752159347876035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-11467330616150.146</v>
      </c>
      <c r="L5570" s="444">
        <f t="shared" ca="1" si="189"/>
        <v>-2763626678492185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-2763626678492185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-11515111160384.104</v>
      </c>
      <c r="L5571" s="444">
        <f t="shared" ca="1" si="189"/>
        <v>-2775141789652569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-2775141789652569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-11563090790219.037</v>
      </c>
      <c r="L5572" s="444">
        <f t="shared" ca="1" si="189"/>
        <v>-2786704880442788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-2786704880442788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-11611270335178.283</v>
      </c>
      <c r="L5573" s="444">
        <f t="shared" ca="1" si="189"/>
        <v>-2798316150777966.5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-2798316150777966.5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-11659650628241.527</v>
      </c>
      <c r="L5574" s="444">
        <f t="shared" ca="1" si="189"/>
        <v>-2809975801406208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-2809975801406208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-11708232505859.199</v>
      </c>
      <c r="L5575" s="444">
        <f t="shared" ca="1" si="189"/>
        <v>-2821684033912067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-2821684033912067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-11757016807966.945</v>
      </c>
      <c r="L5576" s="444">
        <f t="shared" ca="1" si="189"/>
        <v>-2833441050720034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-2833441050720034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-11806004378000.141</v>
      </c>
      <c r="L5577" s="444">
        <f t="shared" ca="1" si="189"/>
        <v>-2845247055098034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-2845247055098034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-11855196062908.475</v>
      </c>
      <c r="L5578" s="444">
        <f t="shared" ca="1" si="189"/>
        <v>-2857102251160942.5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-2857102251160942.5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-11904592713170.594</v>
      </c>
      <c r="L5579" s="444">
        <f t="shared" ca="1" si="189"/>
        <v>-2869006843874113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-2869006843874113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-11954195182808.805</v>
      </c>
      <c r="L5580" s="444">
        <f t="shared" ca="1" si="189"/>
        <v>-2880961039056922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-2880961039056922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-12004004329403.842</v>
      </c>
      <c r="L5581" s="444">
        <f t="shared" ca="1" si="189"/>
        <v>-2892965043386326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-2892965043386326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-12054021014109.691</v>
      </c>
      <c r="L5582" s="444">
        <f t="shared" ca="1" si="189"/>
        <v>-2905019064400435.5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-2905019064400435.5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-12104246101668.48</v>
      </c>
      <c r="L5583" s="444">
        <f t="shared" ca="1" si="189"/>
        <v>-2917123310502104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-2917123310502104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-12154680460425.434</v>
      </c>
      <c r="L5584" s="444">
        <f t="shared" ca="1" si="189"/>
        <v>-2929277990962529.5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-2929277990962529.5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-12205324962343.873</v>
      </c>
      <c r="L5585" s="444">
        <f t="shared" ca="1" si="189"/>
        <v>-2941483315924873.5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-2941483315924873.5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-12256180483020.307</v>
      </c>
      <c r="L5586" s="444">
        <f t="shared" ca="1" si="189"/>
        <v>-2953739496407894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-2953739496407894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-12307247901699.559</v>
      </c>
      <c r="L5587" s="444">
        <f t="shared" ca="1" si="189"/>
        <v>-2966046744309593.5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-2966046744309593.5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-12358528101289.973</v>
      </c>
      <c r="L5588" s="444">
        <f t="shared" ca="1" si="189"/>
        <v>-2978405272410883.5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-2978405272410883.5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-12410021968378.682</v>
      </c>
      <c r="L5589" s="444">
        <f t="shared" ca="1" si="189"/>
        <v>-2990815294379262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-2990815294379262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-12461730393246.926</v>
      </c>
      <c r="L5590" s="444">
        <f t="shared" ca="1" si="189"/>
        <v>-3003277024772509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-3003277024772509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-12513654269885.453</v>
      </c>
      <c r="L5591" s="444">
        <f t="shared" ca="1" si="189"/>
        <v>-3015790679042394.5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-3015790679042394.5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-12565794496009.977</v>
      </c>
      <c r="L5592" s="444">
        <f t="shared" ca="1" si="189"/>
        <v>-3028356473538404.5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-3028356473538404.5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-12618151973076.686</v>
      </c>
      <c r="L5593" s="444">
        <f t="shared" ca="1" si="189"/>
        <v>-3040974625511481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-3040974625511481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-12670727606297.838</v>
      </c>
      <c r="L5594" s="444">
        <f t="shared" ca="1" si="189"/>
        <v>-3053645353117779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-3053645353117779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-12723522304657.412</v>
      </c>
      <c r="L5595" s="444">
        <f t="shared" ca="1" si="189"/>
        <v>-3066368875422436.5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-3066368875422436.5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-12776536980926.818</v>
      </c>
      <c r="L5596" s="444">
        <f t="shared" ca="1" si="189"/>
        <v>-3079145412403363.5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-3079145412403363.5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-12829772551680.682</v>
      </c>
      <c r="L5597" s="444">
        <f t="shared" ca="1" si="189"/>
        <v>-3091975184955044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-3091975184955044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-12883229937312.684</v>
      </c>
      <c r="L5598" s="444">
        <f t="shared" ca="1" si="189"/>
        <v>-3104858414892356.5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-3104858414892356.5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-12936910062051.484</v>
      </c>
      <c r="L5599" s="444">
        <f t="shared" ca="1" si="189"/>
        <v>-3117795324954408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-3117795324954408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-12990813853976.699</v>
      </c>
      <c r="L5600" s="444">
        <f t="shared" ca="1" si="189"/>
        <v>-3130786138808384.5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-3130786138808384.5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-13044942245034.936</v>
      </c>
      <c r="L5601" s="444">
        <f t="shared" ca="1" si="189"/>
        <v>-3143831081053419.5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-3143831081053419.5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-13099296171055.914</v>
      </c>
      <c r="L5602" s="444">
        <f t="shared" ca="1" si="189"/>
        <v>-3156930377224475.5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-3156930377224475.5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-13153876571768.648</v>
      </c>
      <c r="L5603" s="444">
        <f t="shared" ca="1" si="189"/>
        <v>-3170084253796244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-3170084253796244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-13208684390817.684</v>
      </c>
      <c r="L5604" s="444">
        <f t="shared" ca="1" si="189"/>
        <v>-3183292938187061.5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-3183292938187061.5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-13263720575779.422</v>
      </c>
      <c r="L5605" s="444">
        <f t="shared" ca="1" si="189"/>
        <v>-3196556658762841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-3196556658762841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-13318986078178.504</v>
      </c>
      <c r="L5606" s="444">
        <f t="shared" ca="1" si="189"/>
        <v>-3209875644841019.5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-3209875644841019.5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-13374481853504.248</v>
      </c>
      <c r="L5607" s="444">
        <f t="shared" ca="1" si="189"/>
        <v>-3223250126694523.5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-3223250126694523.5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-13430208861227.182</v>
      </c>
      <c r="L5608" s="444">
        <f t="shared" ca="1" si="189"/>
        <v>-3236680335555750.5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-3236680335555750.5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-13486168064815.627</v>
      </c>
      <c r="L5609" s="444">
        <f t="shared" ca="1" si="189"/>
        <v>-3250166503620566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-3250166503620566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-13542360431752.357</v>
      </c>
      <c r="L5610" s="444">
        <f t="shared" ca="1" si="189"/>
        <v>-3263708864052318.5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-3263708864052318.5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-13598786933551.326</v>
      </c>
      <c r="L5611" s="444">
        <f t="shared" ca="1" si="189"/>
        <v>-3277307650985870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-3277307650985870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-13655448545774.459</v>
      </c>
      <c r="L5612" s="444">
        <f t="shared" ca="1" si="189"/>
        <v>-3290963099531644.5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-3290963099531644.5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-13712346248048.52</v>
      </c>
      <c r="L5613" s="444">
        <f t="shared" ca="1" si="189"/>
        <v>-3304675445779693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-3304675445779693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-13769481024082.055</v>
      </c>
      <c r="L5614" s="444">
        <f t="shared" ca="1" si="189"/>
        <v>-3318444926803775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-3318444926803775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-13826853861682.396</v>
      </c>
      <c r="L5615" s="444">
        <f t="shared" ca="1" si="189"/>
        <v>-3332271780665457.5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-3332271780665457.5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-13884465752772.74</v>
      </c>
      <c r="L5616" s="444">
        <f t="shared" ca="1" si="189"/>
        <v>-3346156246418230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-3346156246418230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-13942317693409.291</v>
      </c>
      <c r="L5617" s="444">
        <f t="shared" ca="1" si="189"/>
        <v>-3360098564111639.5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-3360098564111639.5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-14000410683798.498</v>
      </c>
      <c r="L5618" s="444">
        <f t="shared" ref="L5618:L5872" ca="1" si="194">I5618-J5618+K5618</f>
        <v>-3374098974795438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-3374098974795438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-14058745728314.324</v>
      </c>
      <c r="L5619" s="444">
        <f t="shared" ca="1" si="194"/>
        <v>-3388157720523752.5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-3388157720523752.5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-14117323835515.635</v>
      </c>
      <c r="L5620" s="444">
        <f t="shared" ca="1" si="194"/>
        <v>-3402275044359268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-3402275044359268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-14176146018163.617</v>
      </c>
      <c r="L5621" s="444">
        <f t="shared" ca="1" si="194"/>
        <v>-3416451190377431.5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-3416451190377431.5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-14235213293239.297</v>
      </c>
      <c r="L5622" s="444">
        <f t="shared" ca="1" si="194"/>
        <v>-3430686403670671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-3430686403670671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-14294526681961.129</v>
      </c>
      <c r="L5623" s="444">
        <f t="shared" ca="1" si="194"/>
        <v>-3444980930352632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-3444980930352632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-14354087209802.633</v>
      </c>
      <c r="L5624" s="444">
        <f t="shared" ca="1" si="194"/>
        <v>-3459335017562434.5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-3459335017562434.5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-14413895906510.143</v>
      </c>
      <c r="L5625" s="444">
        <f t="shared" ca="1" si="194"/>
        <v>-3473748913468944.5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-3473748913468944.5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-14473953806120.602</v>
      </c>
      <c r="L5626" s="444">
        <f t="shared" ca="1" si="194"/>
        <v>-3488222867275065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-3488222867275065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-14534261946979.438</v>
      </c>
      <c r="L5627" s="444">
        <f t="shared" ca="1" si="194"/>
        <v>-3502757129222044.5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-3502757129222044.5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-14594821371758.518</v>
      </c>
      <c r="L5628" s="444">
        <f t="shared" ca="1" si="194"/>
        <v>-3517351950593803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-3517351950593803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-14655633127474.18</v>
      </c>
      <c r="L5629" s="444">
        <f t="shared" ca="1" si="194"/>
        <v>-3532007583721277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-3532007583721277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-14716698265505.32</v>
      </c>
      <c r="L5630" s="444">
        <f t="shared" ca="1" si="194"/>
        <v>-3546724281986782.5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-3546724281986782.5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-14778017841611.596</v>
      </c>
      <c r="L5631" s="444">
        <f t="shared" ca="1" si="194"/>
        <v>-3561502299828394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-3561502299828394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-14839592915951.643</v>
      </c>
      <c r="L5632" s="444">
        <f t="shared" ca="1" si="194"/>
        <v>-3576341892744345.5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-3576341892744345.5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-14901424553101.439</v>
      </c>
      <c r="L5633" s="444">
        <f t="shared" ca="1" si="194"/>
        <v>-3591243317297447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-3591243317297447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-14963513822072.695</v>
      </c>
      <c r="L5634" s="444">
        <f t="shared" ca="1" si="194"/>
        <v>-3606206831119519.5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-3606206831119519.5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-15025861796331.328</v>
      </c>
      <c r="L5635" s="444">
        <f t="shared" ca="1" si="194"/>
        <v>-3621232692915851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-3621232692915851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-15088469553816.043</v>
      </c>
      <c r="L5636" s="444">
        <f t="shared" ca="1" si="194"/>
        <v>-3636321162469667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-3636321162469667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-15151338176956.947</v>
      </c>
      <c r="L5637" s="444">
        <f t="shared" ca="1" si="194"/>
        <v>-3651472500646624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-3651472500646624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-15214468752694.266</v>
      </c>
      <c r="L5638" s="444">
        <f t="shared" ca="1" si="194"/>
        <v>-3666686969399318.5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-3666686969399318.5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-15277862372497.158</v>
      </c>
      <c r="L5639" s="444">
        <f t="shared" ca="1" si="194"/>
        <v>-3681964831771815.5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-3681964831771815.5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-15341520132382.564</v>
      </c>
      <c r="L5640" s="444">
        <f t="shared" ca="1" si="194"/>
        <v>-3697306351904198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-3697306351904198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-15405443132934.158</v>
      </c>
      <c r="L5641" s="444">
        <f t="shared" ca="1" si="194"/>
        <v>-3712711795037132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-3712711795037132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-15469632479321.383</v>
      </c>
      <c r="L5642" s="444">
        <f t="shared" ca="1" si="194"/>
        <v>-3728181427516453.5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-3728181427516453.5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-15534089281318.559</v>
      </c>
      <c r="L5643" s="444">
        <f t="shared" ca="1" si="194"/>
        <v>-3743715516797772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-3743715516797772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-15598814653324.049</v>
      </c>
      <c r="L5644" s="444">
        <f t="shared" ca="1" si="194"/>
        <v>-3759314331451096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-3759314331451096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-15663809714379.566</v>
      </c>
      <c r="L5645" s="444">
        <f t="shared" ca="1" si="194"/>
        <v>-3774978141165475.5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-3774978141165475.5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-15729075588189.48</v>
      </c>
      <c r="L5646" s="444">
        <f t="shared" ca="1" si="194"/>
        <v>-3790707216753665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-3790707216753665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-15794613403140.268</v>
      </c>
      <c r="L5647" s="444">
        <f t="shared" ca="1" si="194"/>
        <v>-3806501830156805.5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-3806501830156805.5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-15860424292320.023</v>
      </c>
      <c r="L5648" s="444">
        <f t="shared" ca="1" si="194"/>
        <v>-3822362254449125.5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-3822362254449125.5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-15926509393538.023</v>
      </c>
      <c r="L5649" s="444">
        <f t="shared" ca="1" si="194"/>
        <v>-3838288763842663.5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-3838288763842663.5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-15992869849344.43</v>
      </c>
      <c r="L5650" s="444">
        <f t="shared" ca="1" si="194"/>
        <v>-3854281633692008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-3854281633692008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-16059506807050.035</v>
      </c>
      <c r="L5651" s="444">
        <f t="shared" ca="1" si="194"/>
        <v>-3870341140499058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-3870341140499058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-16126421418746.074</v>
      </c>
      <c r="L5652" s="444">
        <f t="shared" ca="1" si="194"/>
        <v>-3886467561917804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-3886467561917804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-16193614841324.184</v>
      </c>
      <c r="L5653" s="444">
        <f t="shared" ca="1" si="194"/>
        <v>-3902661176759128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-3902661176759128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-16261088236496.367</v>
      </c>
      <c r="L5654" s="444">
        <f t="shared" ca="1" si="194"/>
        <v>-3918922264995624.5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-3918922264995624.5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-16328842770815.102</v>
      </c>
      <c r="L5655" s="444">
        <f t="shared" ca="1" si="194"/>
        <v>-3935251107766439.5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-3935251107766439.5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-16396879615693.496</v>
      </c>
      <c r="L5656" s="444">
        <f t="shared" ca="1" si="194"/>
        <v>-3951647987382133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-3951647987382133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-16465199947425.555</v>
      </c>
      <c r="L5657" s="444">
        <f t="shared" ca="1" si="194"/>
        <v>-3968113187329558.5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-3968113187329558.5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-16533804947206.496</v>
      </c>
      <c r="L5658" s="444">
        <f t="shared" ca="1" si="194"/>
        <v>-3984646992276765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-3984646992276765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-16602695801153.188</v>
      </c>
      <c r="L5659" s="444">
        <f t="shared" ca="1" si="194"/>
        <v>-4001249688077918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-4001249688077918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-16671873700324.658</v>
      </c>
      <c r="L5660" s="444">
        <f t="shared" ca="1" si="194"/>
        <v>-4017921561778242.5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-4017921561778242.5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-16741339840742.68</v>
      </c>
      <c r="L5661" s="444">
        <f t="shared" ca="1" si="194"/>
        <v>-4034662901618985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-4034662901618985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-16811095423412.438</v>
      </c>
      <c r="L5662" s="444">
        <f t="shared" ca="1" si="194"/>
        <v>-4051473997042397.5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-4051473997042397.5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-16881141654343.324</v>
      </c>
      <c r="L5663" s="444">
        <f t="shared" ca="1" si="194"/>
        <v>-4068355138696741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-4068355138696741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-16951479744569.754</v>
      </c>
      <c r="L5664" s="444">
        <f t="shared" ca="1" si="194"/>
        <v>-4085306618441311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-4085306618441311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-17022110910172.127</v>
      </c>
      <c r="L5665" s="444">
        <f t="shared" ca="1" si="194"/>
        <v>-4102328729351483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-4102328729351483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-17093036372297.846</v>
      </c>
      <c r="L5666" s="444">
        <f t="shared" ca="1" si="194"/>
        <v>-4119421765723781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-4119421765723781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-17164257357182.42</v>
      </c>
      <c r="L5667" s="444">
        <f t="shared" ca="1" si="194"/>
        <v>-4136586023080963.5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-4136586023080963.5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-17235775096170.682</v>
      </c>
      <c r="L5668" s="444">
        <f t="shared" ca="1" si="194"/>
        <v>-4153821798177134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-4153821798177134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-17307590825738.059</v>
      </c>
      <c r="L5669" s="444">
        <f t="shared" ca="1" si="194"/>
        <v>-4171129389002872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-4171129389002872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-17379705787511.967</v>
      </c>
      <c r="L5670" s="444">
        <f t="shared" ca="1" si="194"/>
        <v>-4188509094790384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-4188509094790384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-17452121228293.266</v>
      </c>
      <c r="L5671" s="444">
        <f t="shared" ca="1" si="194"/>
        <v>-4205961216018677.5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-4205961216018677.5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-17524838400077.822</v>
      </c>
      <c r="L5672" s="444">
        <f t="shared" ca="1" si="194"/>
        <v>-4223486054418755.5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-4223486054418755.5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-17597858560078.148</v>
      </c>
      <c r="L5673" s="444">
        <f t="shared" ca="1" si="194"/>
        <v>-4241083912978833.5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-4241083912978833.5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-17671182970745.141</v>
      </c>
      <c r="L5674" s="444">
        <f t="shared" ca="1" si="194"/>
        <v>-4258755095949578.5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-4258755095949578.5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-17744812899789.91</v>
      </c>
      <c r="L5675" s="444">
        <f t="shared" ca="1" si="194"/>
        <v>-4276499908849368.5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-4276499908849368.5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-17818749620205.703</v>
      </c>
      <c r="L5676" s="444">
        <f t="shared" ca="1" si="194"/>
        <v>-4294318658469574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-4294318658469574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-17892994410289.891</v>
      </c>
      <c r="L5677" s="444">
        <f t="shared" ca="1" si="194"/>
        <v>-4312211652879864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-4312211652879864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-17967548553666.098</v>
      </c>
      <c r="L5678" s="444">
        <f t="shared" ca="1" si="194"/>
        <v>-4330179201433530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-4330179201433530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-18042413339306.375</v>
      </c>
      <c r="L5679" s="444">
        <f t="shared" ca="1" si="194"/>
        <v>-4348221614772836.5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-4348221614772836.5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-18117590061553.484</v>
      </c>
      <c r="L5680" s="444">
        <f t="shared" ca="1" si="194"/>
        <v>-4366339204834390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-4366339204834390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-18193080020143.289</v>
      </c>
      <c r="L5681" s="444">
        <f t="shared" ca="1" si="194"/>
        <v>-4384532284854533.5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-4384532284854533.5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-18268884520227.223</v>
      </c>
      <c r="L5682" s="444">
        <f t="shared" ca="1" si="194"/>
        <v>-4402801169374760.5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-4402801169374760.5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-18345004872394.836</v>
      </c>
      <c r="L5683" s="444">
        <f t="shared" ca="1" si="194"/>
        <v>-4421146174247155.5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-4421146174247155.5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-18421442392696.48</v>
      </c>
      <c r="L5684" s="444">
        <f t="shared" ca="1" si="194"/>
        <v>-4439567616639852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-4439567616639852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-18498198402666.051</v>
      </c>
      <c r="L5685" s="444">
        <f t="shared" ca="1" si="194"/>
        <v>-4458065815042518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-4458065815042518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-18575274229343.824</v>
      </c>
      <c r="L5686" s="444">
        <f t="shared" ca="1" si="194"/>
        <v>-4476641089271862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-4476641089271862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-18652671205299.426</v>
      </c>
      <c r="L5687" s="444">
        <f t="shared" ca="1" si="194"/>
        <v>-4495293760477161.5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-4495293760477161.5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-18730390668654.84</v>
      </c>
      <c r="L5688" s="444">
        <f t="shared" ca="1" si="194"/>
        <v>-4514024151145816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-4514024151145816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-18808433963107.566</v>
      </c>
      <c r="L5689" s="444">
        <f t="shared" ca="1" si="194"/>
        <v>-4532832585108924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-4532832585108924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-18886802437953.852</v>
      </c>
      <c r="L5690" s="444">
        <f t="shared" ca="1" si="194"/>
        <v>-4551719387546878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-4551719387546878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-18965497448111.992</v>
      </c>
      <c r="L5691" s="444">
        <f t="shared" ca="1" si="194"/>
        <v>-4570684884994990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-4570684884994990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-19044520354145.793</v>
      </c>
      <c r="L5692" s="444">
        <f t="shared" ca="1" si="194"/>
        <v>-4589729405349136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-4589729405349136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-19123872522288.066</v>
      </c>
      <c r="L5693" s="444">
        <f t="shared" ca="1" si="194"/>
        <v>-4608853277871424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-4608853277871424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-19203555324464.266</v>
      </c>
      <c r="L5694" s="444">
        <f t="shared" ca="1" si="194"/>
        <v>-4628056833195888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-4628056833195888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-19283570138316.199</v>
      </c>
      <c r="L5695" s="444">
        <f t="shared" ca="1" si="194"/>
        <v>-4647340403334204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-4647340403334204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-19363918347225.852</v>
      </c>
      <c r="L5696" s="444">
        <f t="shared" ca="1" si="194"/>
        <v>-4666704321681430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-4666704321681430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-19444601340339.293</v>
      </c>
      <c r="L5697" s="444">
        <f t="shared" ca="1" si="194"/>
        <v>-4686148923021769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-4686148923021769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-19525620512590.703</v>
      </c>
      <c r="L5698" s="444">
        <f t="shared" ca="1" si="194"/>
        <v>-4705674543534360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-4705674543534360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-19606977264726.5</v>
      </c>
      <c r="L5699" s="444">
        <f t="shared" ca="1" si="194"/>
        <v>-4725281520799086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-4725281520799086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-19688673003329.523</v>
      </c>
      <c r="L5700" s="444">
        <f t="shared" ca="1" si="194"/>
        <v>-4744970193802416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-4744970193802416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-19770709140843.398</v>
      </c>
      <c r="L5701" s="444">
        <f t="shared" ca="1" si="194"/>
        <v>-4764740902943259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-4764740902943259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-19853087095596.914</v>
      </c>
      <c r="L5702" s="444">
        <f t="shared" ca="1" si="194"/>
        <v>-4784593990038856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-4784593990038856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-19935808291828.566</v>
      </c>
      <c r="L5703" s="444">
        <f t="shared" ca="1" si="194"/>
        <v>-4804529798330685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-4804529798330685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-20018874159711.188</v>
      </c>
      <c r="L5704" s="444">
        <f t="shared" ca="1" si="194"/>
        <v>-4824548672490396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-4824548672490396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-20102286135376.648</v>
      </c>
      <c r="L5705" s="444">
        <f t="shared" ca="1" si="194"/>
        <v>-4844650958625773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-4844650958625773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-20186045660940.719</v>
      </c>
      <c r="L5706" s="444">
        <f t="shared" ca="1" si="194"/>
        <v>-4864837004286714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-4864837004286714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-20270154184527.977</v>
      </c>
      <c r="L5707" s="444">
        <f t="shared" ca="1" si="194"/>
        <v>-4885107158471242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-4885107158471242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-20354613160296.84</v>
      </c>
      <c r="L5708" s="444">
        <f t="shared" ca="1" si="194"/>
        <v>-4905461771631539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-4905461771631539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-20439424048464.746</v>
      </c>
      <c r="L5709" s="444">
        <f t="shared" ca="1" si="194"/>
        <v>-4925901195680004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-4925901195680004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-20524588315333.352</v>
      </c>
      <c r="L5710" s="444">
        <f t="shared" ca="1" si="194"/>
        <v>-4946425783995337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-4946425783995337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-20610107433313.902</v>
      </c>
      <c r="L5711" s="444">
        <f t="shared" ca="1" si="194"/>
        <v>-4967035891428651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-4967035891428651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-20695982880952.711</v>
      </c>
      <c r="L5712" s="444">
        <f t="shared" ca="1" si="194"/>
        <v>-4987731874309604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-4987731874309604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-20782216142956.684</v>
      </c>
      <c r="L5713" s="444">
        <f t="shared" ca="1" si="194"/>
        <v>-5008514090452561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-5008514090452561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-20868808710219.004</v>
      </c>
      <c r="L5714" s="444">
        <f t="shared" ca="1" si="194"/>
        <v>-5029382899162780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-5029382899162780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-20955762079844.918</v>
      </c>
      <c r="L5715" s="444">
        <f t="shared" ca="1" si="194"/>
        <v>-5050338661242625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-5050338661242625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-21043077755177.605</v>
      </c>
      <c r="L5716" s="444">
        <f t="shared" ca="1" si="194"/>
        <v>-5071381738997803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-5071381738997803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-21130757245824.18</v>
      </c>
      <c r="L5717" s="444">
        <f t="shared" ca="1" si="194"/>
        <v>-5092512496243627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-5092512496243627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-21218802067681.777</v>
      </c>
      <c r="L5718" s="444">
        <f t="shared" ca="1" si="194"/>
        <v>-5113731298311309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-5113731298311309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-21307213742963.789</v>
      </c>
      <c r="L5719" s="444">
        <f t="shared" ca="1" si="194"/>
        <v>-5135038512054273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-5135038512054273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-21395993800226.137</v>
      </c>
      <c r="L5720" s="444">
        <f t="shared" ca="1" si="194"/>
        <v>-5156434505854499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-5156434505854499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-21485143774393.746</v>
      </c>
      <c r="L5721" s="444">
        <f t="shared" ca="1" si="194"/>
        <v>-5177919649628893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-5177919649628893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-21574665206787.055</v>
      </c>
      <c r="L5722" s="444">
        <f t="shared" ca="1" si="194"/>
        <v>-5199494314835680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-5199494314835680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-21664559645148.668</v>
      </c>
      <c r="L5723" s="444">
        <f t="shared" ca="1" si="194"/>
        <v>-5221158874480829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-5221158874480829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-21754828643670.121</v>
      </c>
      <c r="L5724" s="444">
        <f t="shared" ca="1" si="194"/>
        <v>-5242913703124499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-5242913703124499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-21845473763018.746</v>
      </c>
      <c r="L5725" s="444">
        <f t="shared" ca="1" si="194"/>
        <v>-5264759176887518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-5264759176887518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-21936496570364.656</v>
      </c>
      <c r="L5726" s="444">
        <f t="shared" ca="1" si="194"/>
        <v>-5286695673457883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-5286695673457883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-22027898639407.844</v>
      </c>
      <c r="L5727" s="444">
        <f t="shared" ca="1" si="194"/>
        <v>-5308723572097291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-5308723572097291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-22119681550405.379</v>
      </c>
      <c r="L5728" s="444">
        <f t="shared" ca="1" si="194"/>
        <v>-5330843253647696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-5330843253647696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-22211846890198.734</v>
      </c>
      <c r="L5729" s="444">
        <f t="shared" ca="1" si="194"/>
        <v>-5353055100537895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-5353055100537895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-22304396252241.23</v>
      </c>
      <c r="L5730" s="444">
        <f t="shared" ca="1" si="194"/>
        <v>-5375359496790136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-5375359496790136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-22397331236625.566</v>
      </c>
      <c r="L5731" s="444">
        <f t="shared" ca="1" si="194"/>
        <v>-5397756828026762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-5397756828026762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-22490653450111.508</v>
      </c>
      <c r="L5732" s="444">
        <f t="shared" ca="1" si="194"/>
        <v>-5420247481476874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-5420247481476874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-22584364506153.641</v>
      </c>
      <c r="L5733" s="444">
        <f t="shared" ca="1" si="194"/>
        <v>-5442831845983028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-5442831845983028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-22678466024929.281</v>
      </c>
      <c r="L5734" s="444">
        <f t="shared" ca="1" si="194"/>
        <v>-5465510312007957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-5465510312007957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-22772959633366.488</v>
      </c>
      <c r="L5735" s="444">
        <f t="shared" ca="1" si="194"/>
        <v>-5488283271641323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-5488283271641323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-22867846965172.18</v>
      </c>
      <c r="L5736" s="444">
        <f t="shared" ca="1" si="194"/>
        <v>-5511151118606495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-5511151118606495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-22963129660860.395</v>
      </c>
      <c r="L5737" s="444">
        <f t="shared" ca="1" si="194"/>
        <v>-5534114248267355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-5534114248267355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-23058809367780.645</v>
      </c>
      <c r="L5738" s="444">
        <f t="shared" ca="1" si="194"/>
        <v>-5557173057635136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-5557173057635136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-23154887740146.398</v>
      </c>
      <c r="L5739" s="444">
        <f t="shared" ca="1" si="194"/>
        <v>-5580327945375282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-5580327945375282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-23251366439063.676</v>
      </c>
      <c r="L5740" s="444">
        <f t="shared" ca="1" si="194"/>
        <v>-5603579311814346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-5603579311814346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-23348247132559.773</v>
      </c>
      <c r="L5741" s="444">
        <f t="shared" ca="1" si="194"/>
        <v>-5626927558946906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-5626927558946906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-23445531495612.109</v>
      </c>
      <c r="L5742" s="444">
        <f t="shared" ca="1" si="194"/>
        <v>-5650373090442518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-5650373090442518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-23543221210177.156</v>
      </c>
      <c r="L5743" s="444">
        <f t="shared" ca="1" si="194"/>
        <v>-5673916311652695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-5673916311652695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-23641317965219.563</v>
      </c>
      <c r="L5744" s="444">
        <f t="shared" ca="1" si="194"/>
        <v>-5697557629617915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-5697557629617915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-23739823456741.313</v>
      </c>
      <c r="L5745" s="444">
        <f t="shared" ca="1" si="194"/>
        <v>-5721297453074656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-5721297453074656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-23838739387811.066</v>
      </c>
      <c r="L5746" s="444">
        <f t="shared" ca="1" si="194"/>
        <v>-5745136192462467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-5745136192462467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-23938067468593.613</v>
      </c>
      <c r="L5747" s="444">
        <f t="shared" ca="1" si="194"/>
        <v>-5769074259931061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-5769074259931061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-24037809416379.422</v>
      </c>
      <c r="L5748" s="444">
        <f t="shared" ca="1" si="194"/>
        <v>-5793112069347440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-5793112069347440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-24137966955614.332</v>
      </c>
      <c r="L5749" s="444">
        <f t="shared" ca="1" si="194"/>
        <v>-5817250036303054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-5817250036303054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-24238541817929.391</v>
      </c>
      <c r="L5750" s="444">
        <f t="shared" ca="1" si="194"/>
        <v>-5841488578120983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-5841488578120983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-24339535742170.762</v>
      </c>
      <c r="L5751" s="444">
        <f t="shared" ca="1" si="194"/>
        <v>-5865828113863154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-5865828113863154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-24440950474429.809</v>
      </c>
      <c r="L5752" s="444">
        <f t="shared" ca="1" si="194"/>
        <v>-5890269064337584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-5890269064337584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-24542787768073.266</v>
      </c>
      <c r="L5753" s="444">
        <f t="shared" ca="1" si="194"/>
        <v>-5914811852105657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-5914811852105657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-24645049383773.57</v>
      </c>
      <c r="L5754" s="444">
        <f t="shared" ca="1" si="194"/>
        <v>-5939456901489431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-5939456901489431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-24747737089539.297</v>
      </c>
      <c r="L5755" s="444">
        <f t="shared" ca="1" si="194"/>
        <v>-5964204638578970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-5964204638578970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-24850852660745.707</v>
      </c>
      <c r="L5756" s="444">
        <f t="shared" ca="1" si="194"/>
        <v>-5989055491239716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-5989055491239716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-24954397880165.484</v>
      </c>
      <c r="L5757" s="444">
        <f t="shared" ca="1" si="194"/>
        <v>-6014009889119881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-6014009889119881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-25058374537999.504</v>
      </c>
      <c r="L5758" s="444">
        <f t="shared" ca="1" si="194"/>
        <v>-6039068263657881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-6039068263657881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-25162784431907.836</v>
      </c>
      <c r="L5759" s="444">
        <f t="shared" ca="1" si="194"/>
        <v>-6064231048089789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-6064231048089789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-25267629367040.789</v>
      </c>
      <c r="L5760" s="444">
        <f t="shared" ca="1" si="194"/>
        <v>-6089498677456830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-6089498677456830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-25372911156070.125</v>
      </c>
      <c r="L5761" s="444">
        <f t="shared" ca="1" si="194"/>
        <v>-6114871588612900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-6114871588612900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-25478631619220.418</v>
      </c>
      <c r="L5762" s="444">
        <f t="shared" ca="1" si="194"/>
        <v>-6140350220232120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-6140350220232120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-25584792584300.5</v>
      </c>
      <c r="L5763" s="444">
        <f t="shared" ca="1" si="194"/>
        <v>-6165935012816420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-6165935012816420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-25691395886735.082</v>
      </c>
      <c r="L5764" s="444">
        <f t="shared" ca="1" si="194"/>
        <v>-6191626408703155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-6191626408703155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-25798443369596.48</v>
      </c>
      <c r="L5765" s="444">
        <f t="shared" ca="1" si="194"/>
        <v>-6217424852072751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-6217424852072751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-25905936883636.461</v>
      </c>
      <c r="L5766" s="444">
        <f t="shared" ca="1" si="194"/>
        <v>-6243330788956387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-6243330788956387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-26013878287318.277</v>
      </c>
      <c r="L5767" s="444">
        <f t="shared" ca="1" si="194"/>
        <v>-6269344667243705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-6269344667243705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-26122269446848.77</v>
      </c>
      <c r="L5768" s="444">
        <f t="shared" ca="1" si="194"/>
        <v>-6295466936690554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-6295466936690554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-26231112236210.641</v>
      </c>
      <c r="L5769" s="444">
        <f t="shared" ca="1" si="194"/>
        <v>-6321698048926765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-6321698048926765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-26340408537194.855</v>
      </c>
      <c r="L5770" s="444">
        <f t="shared" ca="1" si="194"/>
        <v>-6348038457463960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-6348038457463960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-26450160239433.168</v>
      </c>
      <c r="L5771" s="444">
        <f t="shared" ca="1" si="194"/>
        <v>-6374488617703393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-6374488617703393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-26560369240430.805</v>
      </c>
      <c r="L5772" s="444">
        <f t="shared" ca="1" si="194"/>
        <v>-6401048986943824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-6401048986943824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-26671037445599.266</v>
      </c>
      <c r="L5773" s="444">
        <f t="shared" ca="1" si="194"/>
        <v>-6427720024389423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-6427720024389423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-26782166768289.262</v>
      </c>
      <c r="L5774" s="444">
        <f t="shared" ca="1" si="194"/>
        <v>-6454502191157712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-6454502191157712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-26893759129823.801</v>
      </c>
      <c r="L5775" s="444">
        <f t="shared" ca="1" si="194"/>
        <v>-6481395950287536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-6481395950287536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-27005816459531.398</v>
      </c>
      <c r="L5776" s="444">
        <f t="shared" ca="1" si="194"/>
        <v>-6508401766747067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-6508401766747067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-27118340694779.445</v>
      </c>
      <c r="L5777" s="444">
        <f t="shared" ca="1" si="194"/>
        <v>-6535520107441846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-6535520107441846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-27231333781007.691</v>
      </c>
      <c r="L5778" s="444">
        <f t="shared" ca="1" si="194"/>
        <v>-6562751441222854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-6562751441222854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-27344797671761.891</v>
      </c>
      <c r="L5779" s="444">
        <f t="shared" ca="1" si="194"/>
        <v>-6590096238894616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-6590096238894616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-27458734328727.566</v>
      </c>
      <c r="L5780" s="444">
        <f t="shared" ca="1" si="194"/>
        <v>-6617554973223344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-6617554973223344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-27573145721763.934</v>
      </c>
      <c r="L5781" s="444">
        <f t="shared" ca="1" si="194"/>
        <v>-6645128118945108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-6645128118945108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-27688033828937.949</v>
      </c>
      <c r="L5782" s="444">
        <f t="shared" ca="1" si="194"/>
        <v>-6672816152774046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-6672816152774046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-27803400636558.523</v>
      </c>
      <c r="L5783" s="444">
        <f t="shared" ca="1" si="194"/>
        <v>-6700619553410605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-6700619553410605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-27919248139210.855</v>
      </c>
      <c r="L5784" s="444">
        <f t="shared" ca="1" si="194"/>
        <v>-6728538801549816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-6728538801549816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-28035578339790.898</v>
      </c>
      <c r="L5785" s="444">
        <f t="shared" ca="1" si="194"/>
        <v>-6756574379889607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-6756574379889607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-28152393249540.027</v>
      </c>
      <c r="L5786" s="444">
        <f t="shared" ca="1" si="194"/>
        <v>-6784726773139147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-6784726773139147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-28269694888079.777</v>
      </c>
      <c r="L5787" s="444">
        <f t="shared" ca="1" si="194"/>
        <v>-6812996468027227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-6812996468027227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-28387485283446.777</v>
      </c>
      <c r="L5788" s="444">
        <f t="shared" ca="1" si="194"/>
        <v>-6841383953310674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-6841383953310674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-28505766472127.809</v>
      </c>
      <c r="L5789" s="444">
        <f t="shared" ca="1" si="194"/>
        <v>-6869889719782802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-6869889719782802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-28624540499095.008</v>
      </c>
      <c r="L5790" s="444">
        <f t="shared" ca="1" si="194"/>
        <v>-6898514260281897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-6898514260281897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-28743809417841.238</v>
      </c>
      <c r="L5791" s="444">
        <f t="shared" ca="1" si="194"/>
        <v>-6927258069699738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-6927258069699738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-28863575290415.574</v>
      </c>
      <c r="L5792" s="444">
        <f t="shared" ca="1" si="194"/>
        <v>-6956121644990154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-6956121644990154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-28983840187458.973</v>
      </c>
      <c r="L5793" s="444">
        <f t="shared" ca="1" si="194"/>
        <v>-6985105485177613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-6985105485177613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-29104606188240.055</v>
      </c>
      <c r="L5794" s="444">
        <f t="shared" ca="1" si="194"/>
        <v>-7014210091365853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-7014210091365853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-29225875380691.055</v>
      </c>
      <c r="L5795" s="444">
        <f t="shared" ca="1" si="194"/>
        <v>-7043435966746544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-7043435966746544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-29347649861443.938</v>
      </c>
      <c r="L5796" s="444">
        <f t="shared" ca="1" si="194"/>
        <v>-7072783616607988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-7072783616607988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-29469931735866.621</v>
      </c>
      <c r="L5797" s="444">
        <f t="shared" ca="1" si="194"/>
        <v>-7102253548343855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-7102253548343855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-29592723118099.398</v>
      </c>
      <c r="L5798" s="444">
        <f t="shared" ca="1" si="194"/>
        <v>-7131846271461954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-7131846271461954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-29716026131091.473</v>
      </c>
      <c r="L5799" s="444">
        <f t="shared" ca="1" si="194"/>
        <v>-7161562297593045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-7161562297593045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-29839842906637.691</v>
      </c>
      <c r="L5800" s="444">
        <f t="shared" ca="1" si="194"/>
        <v>-7191402140499683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-7191402140499683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-29964175585415.344</v>
      </c>
      <c r="L5801" s="444">
        <f t="shared" ca="1" si="194"/>
        <v>-7221366316085098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-7221366316085098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-30089026317021.238</v>
      </c>
      <c r="L5802" s="444">
        <f t="shared" ca="1" si="194"/>
        <v>-7251455342402119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-7251455342402119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-30214397260008.832</v>
      </c>
      <c r="L5803" s="444">
        <f t="shared" ca="1" si="194"/>
        <v>-7281669739662128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-7281669739662128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-30340290581925.535</v>
      </c>
      <c r="L5804" s="444">
        <f t="shared" ca="1" si="194"/>
        <v>-7312010030244054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-7312010030244054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-30466708459350.223</v>
      </c>
      <c r="L5805" s="444">
        <f t="shared" ca="1" si="194"/>
        <v>-7342476738703404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-7342476738703404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-30593653077930.848</v>
      </c>
      <c r="L5806" s="444">
        <f t="shared" ca="1" si="194"/>
        <v>-7373070391781335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-7373070391781335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-30721126632422.23</v>
      </c>
      <c r="L5807" s="444">
        <f t="shared" ca="1" si="194"/>
        <v>-7403791518413757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-7403791518413757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-30849131326723.988</v>
      </c>
      <c r="L5808" s="444">
        <f t="shared" ca="1" si="194"/>
        <v>-7434640649740481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-7434640649740481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-30977669373918.668</v>
      </c>
      <c r="L5809" s="444">
        <f t="shared" ca="1" si="194"/>
        <v>-7465618319114400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-7465618319114400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-31106742996309.996</v>
      </c>
      <c r="L5810" s="444">
        <f t="shared" ca="1" si="194"/>
        <v>-7496725062110710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-7496725062110710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-31236354425461.293</v>
      </c>
      <c r="L5811" s="444">
        <f t="shared" ca="1" si="194"/>
        <v>-7527961416536171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-7527961416536171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-31366505902234.047</v>
      </c>
      <c r="L5812" s="444">
        <f t="shared" ca="1" si="194"/>
        <v>-7559327922438405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-7559327922438405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-31497199676826.688</v>
      </c>
      <c r="L5813" s="444">
        <f t="shared" ca="1" si="194"/>
        <v>-7590825122115232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-7590825122115232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-31628438008813.465</v>
      </c>
      <c r="L5814" s="444">
        <f t="shared" ca="1" si="194"/>
        <v>-7622453560124045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-7622453560124045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-31760223167183.52</v>
      </c>
      <c r="L5815" s="444">
        <f t="shared" ca="1" si="194"/>
        <v>-7654213783291229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-7654213783291229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-31892557430380.121</v>
      </c>
      <c r="L5816" s="444">
        <f t="shared" ca="1" si="194"/>
        <v>-7686106340721609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-7686106340721609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-32025443086340.043</v>
      </c>
      <c r="L5817" s="444">
        <f t="shared" ca="1" si="194"/>
        <v>-7718131783807949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-7718131783807949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-32158882432533.117</v>
      </c>
      <c r="L5818" s="444">
        <f t="shared" ca="1" si="194"/>
        <v>-7750290666240482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-7750290666240482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-32292877776002.008</v>
      </c>
      <c r="L5819" s="444">
        <f t="shared" ca="1" si="194"/>
        <v>-7782583544016484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-7782583544016484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-32427431433402.012</v>
      </c>
      <c r="L5820" s="444">
        <f t="shared" ca="1" si="194"/>
        <v>-7815010975449886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-7815010975449886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-32562545731041.188</v>
      </c>
      <c r="L5821" s="444">
        <f t="shared" ca="1" si="194"/>
        <v>-7847573521180927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-7847573521180927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-32698223004920.527</v>
      </c>
      <c r="L5822" s="444">
        <f t="shared" ca="1" si="194"/>
        <v>-7880271744185848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-7880271744185848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-32834465600774.371</v>
      </c>
      <c r="L5823" s="444">
        <f t="shared" ca="1" si="194"/>
        <v>-7913106209786622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-7913106209786622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-32971275874110.926</v>
      </c>
      <c r="L5824" s="444">
        <f t="shared" ca="1" si="194"/>
        <v>-7946077485660733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-7946077485660733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-33108656190253.055</v>
      </c>
      <c r="L5825" s="444">
        <f t="shared" ca="1" si="194"/>
        <v>-7979186141850986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-7979186141850986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-33246608924379.109</v>
      </c>
      <c r="L5826" s="444">
        <f t="shared" ca="1" si="194"/>
        <v>-8012432750775365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-8012432750775365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-33385136461564.016</v>
      </c>
      <c r="L5827" s="444">
        <f t="shared" ca="1" si="194"/>
        <v>-8045817887236929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-8045817887236929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-33524241196820.543</v>
      </c>
      <c r="L5828" s="444">
        <f t="shared" ca="1" si="194"/>
        <v>-8079342128433750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-8079342128433750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-33663925535140.625</v>
      </c>
      <c r="L5829" s="444">
        <f t="shared" ca="1" si="194"/>
        <v>-8113006053968891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-8113006053968891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-33804191891537.051</v>
      </c>
      <c r="L5830" s="444">
        <f t="shared" ca="1" si="194"/>
        <v>-8146810245860428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-8146810245860428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-33945042691085.117</v>
      </c>
      <c r="L5831" s="444">
        <f t="shared" ca="1" si="194"/>
        <v>-8180755288551513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-8180755288551513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-34086480368964.641</v>
      </c>
      <c r="L5832" s="444">
        <f t="shared" ca="1" si="194"/>
        <v>-8214841768920478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-8214841768920478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-34228507370501.992</v>
      </c>
      <c r="L5833" s="444">
        <f t="shared" ca="1" si="194"/>
        <v>-8249070276290980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-8249070276290980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-34371126151212.418</v>
      </c>
      <c r="L5834" s="444">
        <f t="shared" ca="1" si="194"/>
        <v>-8283441402442192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-8283441402442192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-34514339176842.465</v>
      </c>
      <c r="L5835" s="444">
        <f t="shared" ca="1" si="194"/>
        <v>-8317955741619034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-8317955741619034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-34658148923412.641</v>
      </c>
      <c r="L5836" s="444">
        <f t="shared" ca="1" si="194"/>
        <v>-8352613890542447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-8352613890542447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-34802557877260.195</v>
      </c>
      <c r="L5837" s="444">
        <f t="shared" ca="1" si="194"/>
        <v>-8387416448419707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-8387416448419707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-34947568535082.113</v>
      </c>
      <c r="L5838" s="444">
        <f t="shared" ca="1" si="194"/>
        <v>-8422364016954789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-8422364016954789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-35093183403978.293</v>
      </c>
      <c r="L5839" s="444">
        <f t="shared" ca="1" si="194"/>
        <v>-8457457200358767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-8457457200358767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-35239405001494.859</v>
      </c>
      <c r="L5840" s="444">
        <f t="shared" ca="1" si="194"/>
        <v>-8492696605360262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-8492696605360262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-35386235855667.758</v>
      </c>
      <c r="L5841" s="444">
        <f t="shared" ca="1" si="194"/>
        <v>-8528082841215930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-8528082841215930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-35533678505066.375</v>
      </c>
      <c r="L5842" s="444">
        <f t="shared" ca="1" si="194"/>
        <v>-8563616519720996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-8563616519720996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-35681735498837.484</v>
      </c>
      <c r="L5843" s="444">
        <f t="shared" ca="1" si="194"/>
        <v>-8599298255219833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-8599298255219833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-35830409396749.305</v>
      </c>
      <c r="L5844" s="444">
        <f t="shared" ca="1" si="194"/>
        <v>-8635128664616582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-8635128664616582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-35979702769235.758</v>
      </c>
      <c r="L5845" s="444">
        <f t="shared" ca="1" si="194"/>
        <v>-8671108367385818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-8671108367385818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-36129618197440.906</v>
      </c>
      <c r="L5846" s="444">
        <f t="shared" ca="1" si="194"/>
        <v>-8707237985583259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-8707237985583259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-36280158273263.578</v>
      </c>
      <c r="L5847" s="444">
        <f t="shared" ca="1" si="194"/>
        <v>-8743518143856523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-8743518143856523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-36431325599402.18</v>
      </c>
      <c r="L5848" s="444">
        <f t="shared" ca="1" si="194"/>
        <v>-8779949469455925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-8779949469455925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-36583122789399.688</v>
      </c>
      <c r="L5849" s="444">
        <f t="shared" ca="1" si="194"/>
        <v>-8816532592245325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-8816532592245325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-36735552467688.852</v>
      </c>
      <c r="L5850" s="444">
        <f t="shared" ca="1" si="194"/>
        <v>-8853268144713014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-8853268144713014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-36888617269637.555</v>
      </c>
      <c r="L5851" s="444">
        <f t="shared" ca="1" si="194"/>
        <v>-8890156761982652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-8890156761982652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-37042319841594.375</v>
      </c>
      <c r="L5852" s="444">
        <f t="shared" ca="1" si="194"/>
        <v>-8927199081824246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-8927199081824246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-37196662840934.359</v>
      </c>
      <c r="L5853" s="444">
        <f t="shared" ca="1" si="194"/>
        <v>-8964395744665180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-8964395744665180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-37351648936104.914</v>
      </c>
      <c r="L5854" s="444">
        <f t="shared" ca="1" si="194"/>
        <v>-9001747393601285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-9001747393601285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-37507280806672.023</v>
      </c>
      <c r="L5855" s="444">
        <f t="shared" ca="1" si="194"/>
        <v>-9039254674407958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-9039254674407958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-37663561143366.492</v>
      </c>
      <c r="L5856" s="444">
        <f t="shared" ca="1" si="194"/>
        <v>-9076918235551324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-9076918235551324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-37820492648130.516</v>
      </c>
      <c r="L5857" s="444">
        <f t="shared" ca="1" si="194"/>
        <v>-9114738728199454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-9114738728199454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-37978078034164.391</v>
      </c>
      <c r="L5858" s="444">
        <f t="shared" ca="1" si="194"/>
        <v>-9152716806233618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-9152716806233618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-38136320025973.406</v>
      </c>
      <c r="L5859" s="444">
        <f t="shared" ca="1" si="194"/>
        <v>-9190853126259592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-9190853126259592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-38295221359414.969</v>
      </c>
      <c r="L5860" s="444">
        <f t="shared" ca="1" si="194"/>
        <v>-9229148347619006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-9229148347619006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-38454784781745.859</v>
      </c>
      <c r="L5861" s="444">
        <f t="shared" ca="1" si="194"/>
        <v>-9267603132400752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-9267603132400752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-38615013051669.797</v>
      </c>
      <c r="L5862" s="444">
        <f t="shared" ca="1" si="194"/>
        <v>-9306218145452422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-9306218145452422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-38775908939385.094</v>
      </c>
      <c r="L5863" s="444">
        <f t="shared" ca="1" si="194"/>
        <v>-9344994054391808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-9344994054391808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-38937475226632.531</v>
      </c>
      <c r="L5864" s="444">
        <f t="shared" ca="1" si="194"/>
        <v>-9383931529618440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-9383931529618440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-39099714706743.5</v>
      </c>
      <c r="L5865" s="444">
        <f t="shared" ca="1" si="194"/>
        <v>-9423031244325184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-9423031244325184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-39262630184688.266</v>
      </c>
      <c r="L5866" s="444">
        <f t="shared" ca="1" si="194"/>
        <v>-9462293874509872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-9462293874509872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-39426224477124.469</v>
      </c>
      <c r="L5867" s="444">
        <f t="shared" ca="1" si="194"/>
        <v>-9501720098986996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-9501720098986996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-39590500412445.813</v>
      </c>
      <c r="L5868" s="444">
        <f t="shared" ca="1" si="194"/>
        <v>-9541310599399442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-9541310599399442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-39755460830831.008</v>
      </c>
      <c r="L5869" s="444">
        <f t="shared" ca="1" si="194"/>
        <v>-9581066060230274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-9581066060230274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-39921108584292.805</v>
      </c>
      <c r="L5870" s="444">
        <f t="shared" ca="1" si="194"/>
        <v>-9620987168814566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-9620987168814566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-40087446536727.359</v>
      </c>
      <c r="L5871" s="444">
        <f t="shared" ca="1" si="194"/>
        <v>-9661074615351294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-9661074615351294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-40254477563963.727</v>
      </c>
      <c r="L5872" s="444">
        <f t="shared" ca="1" si="194"/>
        <v>-9701329092915258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-9701329092915258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-40422204553813.578</v>
      </c>
      <c r="L5873" s="444">
        <f t="shared" ref="L5873:L6127" ca="1" si="199">I5873-J5873+K5873</f>
        <v>-9741751297469072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-9741751297469072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-40590630406121.133</v>
      </c>
      <c r="L5874" s="444">
        <f t="shared" ca="1" si="199"/>
        <v>-9782341927875194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-9782341927875194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-40759758032813.305</v>
      </c>
      <c r="L5875" s="444">
        <f t="shared" ca="1" si="199"/>
        <v>-9823101685908008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-9823101685908008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-40929590357950.031</v>
      </c>
      <c r="L5876" s="444">
        <f t="shared" ca="1" si="199"/>
        <v>-9864031276265958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-9864031276265958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-41100130317774.828</v>
      </c>
      <c r="L5877" s="444">
        <f t="shared" ca="1" si="199"/>
        <v>-9905131406583732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-9905131406583732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-41271380860765.547</v>
      </c>
      <c r="L5878" s="444">
        <f t="shared" ca="1" si="199"/>
        <v>-9946402787444498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-9946402787444498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-41443344947685.406</v>
      </c>
      <c r="L5879" s="444">
        <f t="shared" ca="1" si="199"/>
        <v>-9987846132392184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-9987846132392184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-41616025551634.102</v>
      </c>
      <c r="L5880" s="444">
        <f t="shared" ca="1" si="199"/>
        <v>-1.0029462157943818E+16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-1.0029462157943818E+16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-41789425658099.242</v>
      </c>
      <c r="L5881" s="444">
        <f t="shared" ca="1" si="199"/>
        <v>-1.0071251583601918E+16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-1.0071251583601918E+16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-41963548265007.992</v>
      </c>
      <c r="L5882" s="444">
        <f t="shared" ca="1" si="199"/>
        <v>-1.0113215131866926E+16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-1.0113215131866926E+16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-42138396382778.859</v>
      </c>
      <c r="L5883" s="444">
        <f t="shared" ca="1" si="199"/>
        <v>-1.0155353528249704E+16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-1.0155353528249704E+16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-42313973034373.766</v>
      </c>
      <c r="L5884" s="444">
        <f t="shared" ca="1" si="199"/>
        <v>-1.0197667501284078E+16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-1.0197667501284078E+16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-42490281255350.328</v>
      </c>
      <c r="L5885" s="444">
        <f t="shared" ca="1" si="199"/>
        <v>-1.0240157782539428E+16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-1.0240157782539428E+16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-42667324093914.281</v>
      </c>
      <c r="L5886" s="444">
        <f t="shared" ca="1" si="199"/>
        <v>-1.0282825106633342E+16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-1.0282825106633342E+16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-42845104610972.258</v>
      </c>
      <c r="L5887" s="444">
        <f t="shared" ca="1" si="199"/>
        <v>-1.0325670211244314E+16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-1.0325670211244314E+16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-43023625880184.641</v>
      </c>
      <c r="L5888" s="444">
        <f t="shared" ca="1" si="199"/>
        <v>-1.0368693837124498E+16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-1.0368693837124498E+16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-43202890988018.742</v>
      </c>
      <c r="L5889" s="444">
        <f t="shared" ca="1" si="199"/>
        <v>-1.0411896728112516E+16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-1.0411896728112516E+16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-43382903033802.148</v>
      </c>
      <c r="L5890" s="444">
        <f t="shared" ca="1" si="199"/>
        <v>-1.0455279631146318E+16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-1.0455279631146318E+16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-43563665129776.328</v>
      </c>
      <c r="L5891" s="444">
        <f t="shared" ca="1" si="199"/>
        <v>-1.0498843296276094E+16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-1.0498843296276094E+16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-43745180401150.391</v>
      </c>
      <c r="L5892" s="444">
        <f t="shared" ca="1" si="199"/>
        <v>-1.0542588476677244E+16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-1.0542588476677244E+16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-43927451986155.18</v>
      </c>
      <c r="L5893" s="444">
        <f t="shared" ca="1" si="199"/>
        <v>-1.05865159286634E+16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-1.05865159286634E+16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-44110483036097.5</v>
      </c>
      <c r="L5894" s="444">
        <f t="shared" ca="1" si="199"/>
        <v>-1.0630626411699498E+16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-1.0630626411699498E+16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-44294276715414.578</v>
      </c>
      <c r="L5895" s="444">
        <f t="shared" ca="1" si="199"/>
        <v>-1.0674920688414912E+16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-1.0674920688414912E+16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-44478836201728.797</v>
      </c>
      <c r="L5896" s="444">
        <f t="shared" ca="1" si="199"/>
        <v>-1.071939952461664E+16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-1.071939952461664E+16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-44664164685902.664</v>
      </c>
      <c r="L5897" s="444">
        <f t="shared" ca="1" si="199"/>
        <v>-1.0764063689302542E+16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-1.0764063689302542E+16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-44850265372093.922</v>
      </c>
      <c r="L5898" s="444">
        <f t="shared" ca="1" si="199"/>
        <v>-1.0808913954674636E+16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-1.0808913954674636E+16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-45037141477810.984</v>
      </c>
      <c r="L5899" s="444">
        <f t="shared" ca="1" si="199"/>
        <v>-1.0853951096152446E+16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-1.0853951096152446E+16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-45224796233968.523</v>
      </c>
      <c r="L5900" s="444">
        <f t="shared" ca="1" si="199"/>
        <v>-1.0899175892386414E+16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-1.0899175892386414E+16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-45413232884943.391</v>
      </c>
      <c r="L5901" s="444">
        <f t="shared" ca="1" si="199"/>
        <v>-1.0944589125271358E+16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-1.0944589125271358E+16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-45602454688630.656</v>
      </c>
      <c r="L5902" s="444">
        <f t="shared" ca="1" si="199"/>
        <v>-1.0990191579959988E+16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-1.0990191579959988E+16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-45792464916499.953</v>
      </c>
      <c r="L5903" s="444">
        <f t="shared" ca="1" si="199"/>
        <v>-1.1035984044876488E+16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-1.1035984044876488E+16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-45983266853652.031</v>
      </c>
      <c r="L5904" s="444">
        <f t="shared" ca="1" si="199"/>
        <v>-1.108196731173014E+16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-1.108196731173014E+16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-46174863798875.586</v>
      </c>
      <c r="L5905" s="444">
        <f t="shared" ca="1" si="199"/>
        <v>-1.1128142175529016E+16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-1.1128142175529016E+16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-46367259064704.234</v>
      </c>
      <c r="L5906" s="444">
        <f t="shared" ca="1" si="199"/>
        <v>-1.117450943459372E+16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-1.117450943459372E+16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-46560455977473.836</v>
      </c>
      <c r="L5907" s="444">
        <f t="shared" ca="1" si="199"/>
        <v>-1.1221069890571194E+16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-1.1221069890571194E+16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-46754457877379.977</v>
      </c>
      <c r="L5908" s="444">
        <f t="shared" ca="1" si="199"/>
        <v>-1.1267824348448574E+16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-1.1267824348448574E+16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-46949268118535.727</v>
      </c>
      <c r="L5909" s="444">
        <f t="shared" ca="1" si="199"/>
        <v>-1.131477361656711E+16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-1.131477361656711E+16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-47144890069029.625</v>
      </c>
      <c r="L5910" s="444">
        <f t="shared" ca="1" si="199"/>
        <v>-1.136191850663614E+16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-1.136191850663614E+16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-47341327110983.914</v>
      </c>
      <c r="L5911" s="444">
        <f t="shared" ca="1" si="199"/>
        <v>-1.1409259833747124E+16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-1.1409259833747124E+16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-47538582640613.016</v>
      </c>
      <c r="L5912" s="444">
        <f t="shared" ca="1" si="199"/>
        <v>-1.1456798416387738E+16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-1.1456798416387738E+16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-47736660068282.242</v>
      </c>
      <c r="L5913" s="444">
        <f t="shared" ca="1" si="199"/>
        <v>-1.150453507645602E+16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-1.150453507645602E+16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-47935562818566.75</v>
      </c>
      <c r="L5914" s="444">
        <f t="shared" ca="1" si="199"/>
        <v>-1.1552470639274586E+16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-1.1552470639274586E+16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-48135294330310.773</v>
      </c>
      <c r="L5915" s="444">
        <f t="shared" ca="1" si="199"/>
        <v>-1.1600605933604896E+16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-1.1600605933604896E+16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-48335858056687.063</v>
      </c>
      <c r="L5916" s="444">
        <f t="shared" ca="1" si="199"/>
        <v>-1.1648941791661584E+16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-1.1648941791661584E+16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-48537257465256.602</v>
      </c>
      <c r="L5917" s="444">
        <f t="shared" ca="1" si="199"/>
        <v>-1.169747904912684E+16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-1.169747904912684E+16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-48739496038028.5</v>
      </c>
      <c r="L5918" s="444">
        <f t="shared" ca="1" si="199"/>
        <v>-1.1746218545164868E+16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-1.1746218545164868E+16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-48942577271520.281</v>
      </c>
      <c r="L5919" s="444">
        <f t="shared" ca="1" si="199"/>
        <v>-1.1795161122436388E+16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-1.1795161122436388E+16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-49146504676818.281</v>
      </c>
      <c r="L5920" s="444">
        <f t="shared" ca="1" si="199"/>
        <v>-1.1844307627113206E+16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-1.1844307627113206E+16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-49351281779638.359</v>
      </c>
      <c r="L5921" s="444">
        <f t="shared" ca="1" si="199"/>
        <v>-1.1893658908892844E+16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-1.1893658908892844E+16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-49556912120386.852</v>
      </c>
      <c r="L5922" s="444">
        <f t="shared" ca="1" si="199"/>
        <v>-1.194321582101323E+16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-1.194321582101323E+16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-49763399254221.789</v>
      </c>
      <c r="L5923" s="444">
        <f t="shared" ca="1" si="199"/>
        <v>-1.1992979220267452E+16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-1.1992979220267452E+16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-49970746751114.383</v>
      </c>
      <c r="L5924" s="444">
        <f t="shared" ca="1" si="199"/>
        <v>-1.2042949967018566E+16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-1.2042949967018566E+16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-50178958195910.688</v>
      </c>
      <c r="L5925" s="444">
        <f t="shared" ca="1" si="199"/>
        <v>-1.2093128925214476E+16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-1.2093128925214476E+16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-50388037188393.648</v>
      </c>
      <c r="L5926" s="444">
        <f t="shared" ca="1" si="199"/>
        <v>-1.214351696240287E+16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-1.214351696240287E+16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-50597987343345.289</v>
      </c>
      <c r="L5927" s="444">
        <f t="shared" ca="1" si="199"/>
        <v>-1.2194114949746216E+16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-1.2194114949746216E+16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-50808812290609.234</v>
      </c>
      <c r="L5928" s="444">
        <f t="shared" ca="1" si="199"/>
        <v>-1.2244923762036826E+16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-1.2244923762036826E+16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-51020515675153.438</v>
      </c>
      <c r="L5929" s="444">
        <f t="shared" ca="1" si="199"/>
        <v>-1.229594427771198E+16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-1.229594427771198E+16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-51233101157133.25</v>
      </c>
      <c r="L5930" s="444">
        <f t="shared" ca="1" si="199"/>
        <v>-1.2347177378869114E+16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-1.2347177378869114E+16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-51446572411954.641</v>
      </c>
      <c r="L5931" s="444">
        <f t="shared" ca="1" si="199"/>
        <v>-1.2398623951281068E+16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-1.2398623951281068E+16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-51660933130337.781</v>
      </c>
      <c r="L5932" s="444">
        <f t="shared" ca="1" si="199"/>
        <v>-1.2450284884411406E+16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-1.2450284884411406E+16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-51876187018380.859</v>
      </c>
      <c r="L5933" s="444">
        <f t="shared" ca="1" si="199"/>
        <v>-1.2502161071429786E+16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-1.2502161071429786E+16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-52092337797624.109</v>
      </c>
      <c r="L5934" s="444">
        <f t="shared" ca="1" si="199"/>
        <v>-1.255425340922741E+16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-1.255425340922741E+16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-52309389205114.211</v>
      </c>
      <c r="L5935" s="444">
        <f t="shared" ca="1" si="199"/>
        <v>-1.2606562798432524E+16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-1.2606562798432524E+16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-52527344993468.852</v>
      </c>
      <c r="L5936" s="444">
        <f t="shared" ca="1" si="199"/>
        <v>-1.2659090143425992E+16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-1.2659090143425992E+16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-52746208930941.633</v>
      </c>
      <c r="L5937" s="444">
        <f t="shared" ca="1" si="199"/>
        <v>-1.2711836352356934E+16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-1.2711836352356934E+16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-52965984801487.227</v>
      </c>
      <c r="L5938" s="444">
        <f t="shared" ca="1" si="199"/>
        <v>-1.2764802337158422E+16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-1.2764802337158422E+16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-53186676404826.758</v>
      </c>
      <c r="L5939" s="444">
        <f t="shared" ca="1" si="199"/>
        <v>-1.2817989013563248E+16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-1.2817989013563248E+16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-53408287556513.531</v>
      </c>
      <c r="L5940" s="444">
        <f t="shared" ca="1" si="199"/>
        <v>-1.2871397301119762E+16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-1.2871397301119762E+16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-53630822087999.008</v>
      </c>
      <c r="L5941" s="444">
        <f t="shared" ca="1" si="199"/>
        <v>-1.2925028123207762E+16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-1.2925028123207762E+16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-53854283846699.008</v>
      </c>
      <c r="L5942" s="444">
        <f t="shared" ca="1" si="199"/>
        <v>-1.2978882407054462E+16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-1.2978882407054462E+16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-54078676696060.258</v>
      </c>
      <c r="L5943" s="444">
        <f t="shared" ca="1" si="199"/>
        <v>-1.3032961083750522E+16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-1.3032961083750522E+16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-54304004515627.172</v>
      </c>
      <c r="L5944" s="444">
        <f t="shared" ca="1" si="199"/>
        <v>-1.308726508826615E+16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-1.308726508826615E+16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-54530271201108.961</v>
      </c>
      <c r="L5945" s="444">
        <f t="shared" ca="1" si="199"/>
        <v>-1.3141795359467258E+16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-1.3141795359467258E+16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-54757480664446.906</v>
      </c>
      <c r="L5946" s="444">
        <f t="shared" ca="1" si="199"/>
        <v>-1.3196552840131704E+16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-1.3196552840131704E+16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-54985636833882.102</v>
      </c>
      <c r="L5947" s="444">
        <f t="shared" ca="1" si="199"/>
        <v>-1.3251538476965586E+16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-1.3251538476965586E+16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-55214743654023.273</v>
      </c>
      <c r="L5948" s="444">
        <f t="shared" ca="1" si="199"/>
        <v>-1.330675322061961E+16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-1.330675322061961E+16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-55444805085915.039</v>
      </c>
      <c r="L5949" s="444">
        <f t="shared" ca="1" si="199"/>
        <v>-1.3362198025705526E+16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-1.3362198025705526E+16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-55675825107106.359</v>
      </c>
      <c r="L5950" s="444">
        <f t="shared" ca="1" si="199"/>
        <v>-1.3417873850812632E+16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-1.3417873850812632E+16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-55907807711719.297</v>
      </c>
      <c r="L5951" s="444">
        <f t="shared" ca="1" si="199"/>
        <v>-1.3473781658524352E+16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-1.3473781658524352E+16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-56140756910518.133</v>
      </c>
      <c r="L5952" s="444">
        <f t="shared" ca="1" si="199"/>
        <v>-1.352992241543487E+16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-1.352992241543487E+16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-56374676730978.625</v>
      </c>
      <c r="L5953" s="444">
        <f t="shared" ca="1" si="199"/>
        <v>-1.3586297092165848E+16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-1.3586297092165848E+16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-56609571217357.695</v>
      </c>
      <c r="L5954" s="444">
        <f t="shared" ca="1" si="199"/>
        <v>-1.3642906663383206E+16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-1.3642906663383206E+16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-56845444430763.359</v>
      </c>
      <c r="L5955" s="444">
        <f t="shared" ca="1" si="199"/>
        <v>-1.369975210781397E+16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-1.369975210781397E+16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-57082300449224.875</v>
      </c>
      <c r="L5956" s="444">
        <f t="shared" ca="1" si="199"/>
        <v>-1.3756834408263194E+16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-1.3756834408263194E+16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-57320143367763.305</v>
      </c>
      <c r="L5957" s="444">
        <f t="shared" ca="1" si="199"/>
        <v>-1.3814154551630958E+16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-1.3814154551630958E+16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-57558977298462.32</v>
      </c>
      <c r="L5958" s="444">
        <f t="shared" ca="1" si="199"/>
        <v>-1.387171352892942E+16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-1.387171352892942E+16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-57798806370539.25</v>
      </c>
      <c r="L5959" s="444">
        <f t="shared" ca="1" si="199"/>
        <v>-1.392951233529996E+16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-1.392951233529996E+16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-58039634730416.5</v>
      </c>
      <c r="L5960" s="444">
        <f t="shared" ca="1" si="199"/>
        <v>-1.3987551970030376E+16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-1.3987551970030376E+16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-58281466541793.234</v>
      </c>
      <c r="L5961" s="444">
        <f t="shared" ca="1" si="199"/>
        <v>-1.404583343657217E+16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-1.404583343657217E+16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-58524305985717.375</v>
      </c>
      <c r="L5962" s="444">
        <f t="shared" ca="1" si="199"/>
        <v>-1.4104357742557888E+16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-1.4104357742557888E+16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-58768157260657.875</v>
      </c>
      <c r="L5963" s="444">
        <f t="shared" ca="1" si="199"/>
        <v>-1.4163125899818546E+16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-1.4163125899818546E+16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-59013024582577.266</v>
      </c>
      <c r="L5964" s="444">
        <f t="shared" ca="1" si="199"/>
        <v>-1.4222138924401124E+16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-1.4222138924401124E+16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-59258912185004.68</v>
      </c>
      <c r="L5965" s="444">
        <f t="shared" ca="1" si="199"/>
        <v>-1.4281397836586128E+16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-1.4281397836586128E+16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-59505824319108.867</v>
      </c>
      <c r="L5966" s="444">
        <f t="shared" ca="1" si="199"/>
        <v>-1.4340903660905236E+16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-1.4340903660905236E+16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-59753765253771.82</v>
      </c>
      <c r="L5967" s="444">
        <f t="shared" ca="1" si="199"/>
        <v>-1.4400657426159008E+16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-1.4400657426159008E+16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-60002739275662.539</v>
      </c>
      <c r="L5968" s="444">
        <f t="shared" ca="1" si="199"/>
        <v>-1.446066016543467E+16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-1.446066016543467E+16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-60252750689311.125</v>
      </c>
      <c r="L5969" s="444">
        <f t="shared" ca="1" si="199"/>
        <v>-1.4520912916123982E+16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-1.4520912916123982E+16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-60503803817183.25</v>
      </c>
      <c r="L5970" s="444">
        <f t="shared" ca="1" si="199"/>
        <v>-1.4581416719941166E+16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-1.4581416719941166E+16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-60755902999754.867</v>
      </c>
      <c r="L5971" s="444">
        <f t="shared" ca="1" si="199"/>
        <v>-1.464217262294092E+16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-1.464217262294092E+16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-61009052595587.156</v>
      </c>
      <c r="L5972" s="444">
        <f t="shared" ca="1" si="199"/>
        <v>-1.4703181675536508E+16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-1.4703181675536508E+16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-61263256981402.117</v>
      </c>
      <c r="L5973" s="444">
        <f t="shared" ca="1" si="199"/>
        <v>-1.476444493251791E+16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-1.476444493251791E+16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-61518520552157.961</v>
      </c>
      <c r="L5974" s="444">
        <f t="shared" ca="1" si="199"/>
        <v>-1.4825963453070068E+16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-1.4825963453070068E+16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-61774847721125.289</v>
      </c>
      <c r="L5975" s="444">
        <f t="shared" ca="1" si="199"/>
        <v>-1.4887738300791194E+16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-1.4887738300791194E+16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-62032242919963.305</v>
      </c>
      <c r="L5976" s="444">
        <f t="shared" ca="1" si="199"/>
        <v>-1.4949770543711158E+16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-1.4949770543711158E+16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-62290710598796.484</v>
      </c>
      <c r="L5977" s="444">
        <f t="shared" ca="1" si="199"/>
        <v>-1.5012061254309954E+16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-1.5012061254309954E+16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-62550255226291.469</v>
      </c>
      <c r="L5978" s="444">
        <f t="shared" ca="1" si="199"/>
        <v>-1.5074611509536246E+16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-1.5074611509536246E+16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-62810881289734.352</v>
      </c>
      <c r="L5979" s="444">
        <f t="shared" ca="1" si="199"/>
        <v>-1.513742239082598E+16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-1.513742239082598E+16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-63072593295108.25</v>
      </c>
      <c r="L5980" s="444">
        <f t="shared" ca="1" si="199"/>
        <v>-1.5200494984121088E+16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-1.5200494984121088E+16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-63335395767171.195</v>
      </c>
      <c r="L5981" s="444">
        <f t="shared" ca="1" si="199"/>
        <v>-1.526383037988826E+16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-1.526383037988826E+16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-63599293249534.414</v>
      </c>
      <c r="L5982" s="444">
        <f t="shared" ca="1" si="199"/>
        <v>-1.5327429673137794E+16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-1.5327429673137794E+16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-63864290304740.805</v>
      </c>
      <c r="L5983" s="444">
        <f t="shared" ca="1" si="199"/>
        <v>-1.5391293963442534E+16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-1.5391293963442534E+16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-64130391514343.883</v>
      </c>
      <c r="L5984" s="444">
        <f t="shared" ca="1" si="199"/>
        <v>-1.5455424354956878E+16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-1.5455424354956878E+16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-64397601478986.984</v>
      </c>
      <c r="L5985" s="444">
        <f t="shared" ca="1" si="199"/>
        <v>-1.5519821956435864E+16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-1.5519821956435864E+16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-64665924818482.766</v>
      </c>
      <c r="L5986" s="444">
        <f t="shared" ca="1" si="199"/>
        <v>-1.5584487881254346E+16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-1.5584487881254346E+16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-64935366171893.102</v>
      </c>
      <c r="L5987" s="444">
        <f t="shared" ca="1" si="199"/>
        <v>-1.564942324742624E+16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-1.564942324742624E+16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-65205930197609.336</v>
      </c>
      <c r="L5988" s="444">
        <f t="shared" ca="1" si="199"/>
        <v>-1.571462917762385E+16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-1.571462917762385E+16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-65477621573432.711</v>
      </c>
      <c r="L5989" s="444">
        <f t="shared" ca="1" si="199"/>
        <v>-1.5780106799197282E+16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-1.5780106799197282E+16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-65750444996655.352</v>
      </c>
      <c r="L5990" s="444">
        <f t="shared" ca="1" si="199"/>
        <v>-1.5845857244193938E+16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-1.5845857244193938E+16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-66024405184141.406</v>
      </c>
      <c r="L5991" s="444">
        <f t="shared" ca="1" si="199"/>
        <v>-1.591188164937808E+16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-1.591188164937808E+16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-66299506872408.672</v>
      </c>
      <c r="L5992" s="444">
        <f t="shared" ca="1" si="199"/>
        <v>-1.5978181156250488E+16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-1.5978181156250488E+16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-66575754817710.375</v>
      </c>
      <c r="L5993" s="444">
        <f t="shared" ca="1" si="199"/>
        <v>-1.6044756911068198E+16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-1.6044756911068198E+16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-66853153796117.492</v>
      </c>
      <c r="L5994" s="444">
        <f t="shared" ca="1" si="199"/>
        <v>-1.6111610064864316E+16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-1.6111610064864316E+16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-67131708603601.32</v>
      </c>
      <c r="L5995" s="444">
        <f t="shared" ca="1" si="199"/>
        <v>-1.6178741773467918E+16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-1.6178741773467918E+16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-67411424056116.32</v>
      </c>
      <c r="L5996" s="444">
        <f t="shared" ca="1" si="199"/>
        <v>-1.6246153197524034E+16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-1.6246153197524034E+16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-67692304989683.484</v>
      </c>
      <c r="L5997" s="444">
        <f t="shared" ca="1" si="199"/>
        <v>-1.6313845502513718E+16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-1.6313845502513718E+16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-67974356260473.836</v>
      </c>
      <c r="L5998" s="444">
        <f t="shared" ca="1" si="199"/>
        <v>-1.6381819858774192E+16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-1.6381819858774192E+16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-68257582744892.469</v>
      </c>
      <c r="L5999" s="444">
        <f t="shared" ca="1" si="199"/>
        <v>-1.6450077441519084E+16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-1.6450077441519084E+16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-68541989339662.852</v>
      </c>
      <c r="L6000" s="444">
        <f t="shared" ca="1" si="199"/>
        <v>-1.6518619430858746E+16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-1.6518619430858746E+16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-68827580961911.445</v>
      </c>
      <c r="L6001" s="444">
        <f t="shared" ca="1" si="199"/>
        <v>-1.6587447011820658E+16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-1.6587447011820658E+16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-69114362549252.742</v>
      </c>
      <c r="L6002" s="444">
        <f t="shared" ca="1" si="199"/>
        <v>-1.665656137436991E+16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-1.665656137436991E+16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-69402339059874.625</v>
      </c>
      <c r="L6003" s="444">
        <f t="shared" ca="1" si="199"/>
        <v>-1.6725963713429784E+16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-1.6725963713429784E+16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-69691515472624.109</v>
      </c>
      <c r="L6004" s="444">
        <f t="shared" ca="1" si="199"/>
        <v>-1.6795655228902408E+16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-1.6795655228902408E+16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-69981896787093.375</v>
      </c>
      <c r="L6005" s="444">
        <f t="shared" ca="1" si="199"/>
        <v>-1.6865637125689502E+16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-1.6865637125689502E+16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-70273488023706.258</v>
      </c>
      <c r="L6006" s="444">
        <f t="shared" ca="1" si="199"/>
        <v>-1.6935910613713208E+16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-1.6935910613713208E+16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-70566294223805.031</v>
      </c>
      <c r="L6007" s="444">
        <f t="shared" ca="1" si="199"/>
        <v>-1.7006476907937014E+16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-1.7006476907937014E+16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-70860320449737.563</v>
      </c>
      <c r="L6008" s="444">
        <f t="shared" ca="1" si="199"/>
        <v>-1.7077337228386752E+16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-1.7077337228386752E+16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-71155571784944.797</v>
      </c>
      <c r="L6009" s="444">
        <f t="shared" ca="1" si="199"/>
        <v>-1.7148492800171696E+16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-1.7148492800171696E+16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-71452053334048.734</v>
      </c>
      <c r="L6010" s="444">
        <f t="shared" ca="1" si="199"/>
        <v>-1.7219944853505744E+16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-1.7219944853505744E+16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-71749770222940.594</v>
      </c>
      <c r="L6011" s="444">
        <f t="shared" ca="1" si="199"/>
        <v>-1.7291694623728684E+16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-1.7291694623728684E+16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-72048727598869.516</v>
      </c>
      <c r="L6012" s="444">
        <f t="shared" ca="1" si="199"/>
        <v>-1.7363743351327554E+16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-1.7363743351327554E+16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-72348930630531.469</v>
      </c>
      <c r="L6013" s="444">
        <f t="shared" ca="1" si="199"/>
        <v>-1.7436092281958086E+16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-1.7436092281958086E+16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-72650384508158.688</v>
      </c>
      <c r="L6014" s="444">
        <f t="shared" ca="1" si="199"/>
        <v>-1.7508742666466244E+16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-1.7508742666466244E+16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-72953094443609.344</v>
      </c>
      <c r="L6015" s="444">
        <f t="shared" ca="1" si="199"/>
        <v>-1.7581695760909854E+16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-1.7581695760909854E+16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-73257065670457.719</v>
      </c>
      <c r="L6016" s="444">
        <f t="shared" ca="1" si="199"/>
        <v>-1.7654952826580312E+16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-1.7654952826580312E+16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-73562303444084.625</v>
      </c>
      <c r="L6017" s="444">
        <f t="shared" ca="1" si="199"/>
        <v>-1.7728515130024396E+16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-1.7728515130024396E+16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-73868813041768.313</v>
      </c>
      <c r="L6018" s="444">
        <f t="shared" ca="1" si="199"/>
        <v>-1.7802383943066164E+16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-1.7802383943066164E+16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-74176599762775.688</v>
      </c>
      <c r="L6019" s="444">
        <f t="shared" ca="1" si="199"/>
        <v>-1.787656054282894E+16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-1.787656054282894E+16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-74485668928453.922</v>
      </c>
      <c r="L6020" s="444">
        <f t="shared" ca="1" si="199"/>
        <v>-1.7951046211757394E+16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-1.7951046211757394E+16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-74796025882322.484</v>
      </c>
      <c r="L6021" s="444">
        <f t="shared" ca="1" si="199"/>
        <v>-1.8025842237639716E+16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-1.8025842237639716E+16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-75107675990165.484</v>
      </c>
      <c r="L6022" s="444">
        <f t="shared" ca="1" si="199"/>
        <v>-1.810094991362988E+16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-1.810094991362988E+16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-75420624640124.5</v>
      </c>
      <c r="L6023" s="444">
        <f t="shared" ca="1" si="199"/>
        <v>-1.8176370538270004E+16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-1.8176370538270004E+16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-75734877242791.688</v>
      </c>
      <c r="L6024" s="444">
        <f t="shared" ca="1" si="199"/>
        <v>-1.8252105415512796E+16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-1.8252105415512796E+16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-76050439231303.313</v>
      </c>
      <c r="L6025" s="444">
        <f t="shared" ca="1" si="199"/>
        <v>-1.83281558547441E+16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-1.83281558547441E+16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-76367316061433.75</v>
      </c>
      <c r="L6026" s="444">
        <f t="shared" ca="1" si="199"/>
        <v>-1.8404523170805532E+16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-1.8404523170805532E+16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-76685513211689.719</v>
      </c>
      <c r="L6027" s="444">
        <f t="shared" ca="1" si="199"/>
        <v>-1.848120868401722E+16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-1.848120868401722E+16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-77005036183405.078</v>
      </c>
      <c r="L6028" s="444">
        <f t="shared" ca="1" si="199"/>
        <v>-1.8558213720200624E+16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-1.8558213720200624E+16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-77325890500835.938</v>
      </c>
      <c r="L6029" s="444">
        <f t="shared" ca="1" si="199"/>
        <v>-1.863553961070146E+16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-1.863553961070146E+16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-77648081711256.078</v>
      </c>
      <c r="L6030" s="444">
        <f t="shared" ca="1" si="199"/>
        <v>-1.8713187692412716E+16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-1.8713187692412716E+16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-77971615385052.984</v>
      </c>
      <c r="L6031" s="444">
        <f t="shared" ca="1" si="199"/>
        <v>-1.8791159307797768E+16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-1.8791159307797768E+16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-78296497115824.031</v>
      </c>
      <c r="L6032" s="444">
        <f t="shared" ca="1" si="199"/>
        <v>-1.8869455804913592E+16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-1.8869455804913592E+16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-78622732520473.297</v>
      </c>
      <c r="L6033" s="444">
        <f t="shared" ca="1" si="199"/>
        <v>-1.8948078537434064E+16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-1.8948078537434064E+16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-78950327239308.594</v>
      </c>
      <c r="L6034" s="444">
        <f t="shared" ca="1" si="199"/>
        <v>-1.9027028864673372E+16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-1.9027028864673372E+16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-79279286936139.047</v>
      </c>
      <c r="L6035" s="444">
        <f t="shared" ca="1" si="199"/>
        <v>-1.9106308151609512E+16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-1.9106308151609512E+16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-79609617298372.969</v>
      </c>
      <c r="L6036" s="444">
        <f t="shared" ca="1" si="199"/>
        <v>-1.9185917768907884E+16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-1.9185917768907884E+16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-79941324037116.188</v>
      </c>
      <c r="L6037" s="444">
        <f t="shared" ca="1" si="199"/>
        <v>-1.9265859092945E+16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-1.9265859092945E+16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-80274412887270.828</v>
      </c>
      <c r="L6038" s="444">
        <f t="shared" ca="1" si="199"/>
        <v>-1.9346133505832272E+16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-1.9346133505832272E+16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-80608889607634.469</v>
      </c>
      <c r="L6039" s="444">
        <f t="shared" ca="1" si="199"/>
        <v>-1.9426742395439908E+16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-1.9426742395439908E+16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-80944759980999.609</v>
      </c>
      <c r="L6040" s="444">
        <f t="shared" ca="1" si="199"/>
        <v>-1.9507687155420908E+16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-1.9507687155420908E+16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-81282029814253.781</v>
      </c>
      <c r="L6041" s="444">
        <f t="shared" ca="1" si="199"/>
        <v>-1.958896918523516E+16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-1.958896918523516E+16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-81620704938479.828</v>
      </c>
      <c r="L6042" s="444">
        <f t="shared" ca="1" si="199"/>
        <v>-1.967058989017364E+16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-1.967058989017364E+16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-81960791209056.828</v>
      </c>
      <c r="L6043" s="444">
        <f t="shared" ca="1" si="199"/>
        <v>-1.9752550681382696E+16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-1.9752550681382696E+16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-82302294505761.234</v>
      </c>
      <c r="L6044" s="444">
        <f t="shared" ca="1" si="199"/>
        <v>-1.9834852975888456E+16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-1.9834852975888456E+16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-82645220732868.563</v>
      </c>
      <c r="L6045" s="444">
        <f t="shared" ca="1" si="199"/>
        <v>-1.9917498196621324E+16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-1.9917498196621324E+16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-82989575819255.516</v>
      </c>
      <c r="L6046" s="444">
        <f t="shared" ca="1" si="199"/>
        <v>-2.000048777244058E+16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-2.000048777244058E+16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-83335365718502.422</v>
      </c>
      <c r="L6047" s="444">
        <f t="shared" ca="1" si="199"/>
        <v>-2.0083823138159084E+16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-2.0083823138159084E+16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-83682596408996.188</v>
      </c>
      <c r="L6048" s="444">
        <f t="shared" ca="1" si="199"/>
        <v>-2.016750573456808E+16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-2.016750573456808E+16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-84031273894033.672</v>
      </c>
      <c r="L6049" s="444">
        <f t="shared" ca="1" si="199"/>
        <v>-2.0251537008462112E+16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-2.0251537008462112E+16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-84381404201925.469</v>
      </c>
      <c r="L6050" s="444">
        <f t="shared" ca="1" si="199"/>
        <v>-2.0335918412664036E+16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-2.0335918412664036E+16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-84732993386100.156</v>
      </c>
      <c r="L6051" s="444">
        <f t="shared" ca="1" si="199"/>
        <v>-2.0420651406050136E+16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-2.0420651406050136E+16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-85086047525208.906</v>
      </c>
      <c r="L6052" s="444">
        <f t="shared" ca="1" si="199"/>
        <v>-2.0505737453575344E+16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-2.0505737453575344E+16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-85440572723230.594</v>
      </c>
      <c r="L6053" s="444">
        <f t="shared" ca="1" si="199"/>
        <v>-2.0591178026298576E+16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-2.0591178026298576E+16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-85796575109577.406</v>
      </c>
      <c r="L6054" s="444">
        <f t="shared" ca="1" si="199"/>
        <v>-2.0676974601408152E+16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-2.0676974601408152E+16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-86154060839200.625</v>
      </c>
      <c r="L6055" s="444">
        <f t="shared" ca="1" si="199"/>
        <v>-2.0763128662247352E+16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-2.0763128662247352E+16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-86513036092697.297</v>
      </c>
      <c r="L6056" s="444">
        <f t="shared" ca="1" si="199"/>
        <v>-2.0849641698340048E+16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-2.0849641698340048E+16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-86873507076416.859</v>
      </c>
      <c r="L6057" s="444">
        <f t="shared" ca="1" si="199"/>
        <v>-2.0936515205416464E+16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-2.0936515205416464E+16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-87235480022568.594</v>
      </c>
      <c r="L6058" s="444">
        <f t="shared" ca="1" si="199"/>
        <v>-2.1023750685439032E+16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-2.1023750685439032E+16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-87598961189329.297</v>
      </c>
      <c r="L6059" s="444">
        <f t="shared" ca="1" si="199"/>
        <v>-2.111134964662836E+16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-2.111134964662836E+16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-87963956860951.5</v>
      </c>
      <c r="L6060" s="444">
        <f t="shared" ca="1" si="199"/>
        <v>-2.1199313603489312E+16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-2.1199313603489312E+16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-88330473347872.125</v>
      </c>
      <c r="L6061" s="444">
        <f t="shared" ca="1" si="199"/>
        <v>-2.1287644076837184E+16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-2.1287644076837184E+16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-88698516986821.594</v>
      </c>
      <c r="L6062" s="444">
        <f t="shared" ca="1" si="199"/>
        <v>-2.1376342593824004E+16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-2.1376342593824004E+16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-89068094140933.344</v>
      </c>
      <c r="L6063" s="444">
        <f t="shared" ca="1" si="199"/>
        <v>-2.1465410687964936E+16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-2.1465410687964936E+16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-89439211199853.906</v>
      </c>
      <c r="L6064" s="444">
        <f t="shared" ca="1" si="199"/>
        <v>-2.1554849899164788E+16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-2.1554849899164788E+16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-89811874579853.281</v>
      </c>
      <c r="L6065" s="444">
        <f t="shared" ca="1" si="199"/>
        <v>-2.164466177374464E+16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-2.164466177374464E+16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-90186090723936</v>
      </c>
      <c r="L6066" s="444">
        <f t="shared" ca="1" si="199"/>
        <v>-2.1734847864468576E+16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-2.1734847864468576E+16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-90561866101952.406</v>
      </c>
      <c r="L6067" s="444">
        <f t="shared" ca="1" si="199"/>
        <v>-2.1825409730570528E+16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-2.1825409730570528E+16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-90939207210710.531</v>
      </c>
      <c r="L6068" s="444">
        <f t="shared" ca="1" si="199"/>
        <v>-2.191634893778124E+16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-2.191634893778124E+16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-91318120574088.5</v>
      </c>
      <c r="L6069" s="444">
        <f t="shared" ca="1" si="199"/>
        <v>-2.2007667058355328E+16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-2.2007667058355328E+16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-91698612743147.203</v>
      </c>
      <c r="L6070" s="444">
        <f t="shared" ca="1" si="199"/>
        <v>-2.2099365671098476E+16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-2.2099365671098476E+16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-92080690296243.656</v>
      </c>
      <c r="L6071" s="444">
        <f t="shared" ca="1" si="199"/>
        <v>-2.219144636139472E+16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-2.219144636139472E+16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-92464359839144.672</v>
      </c>
      <c r="L6072" s="444">
        <f t="shared" ca="1" si="199"/>
        <v>-2.2283910721233864E+16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-2.2283910721233864E+16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-92849628005141.094</v>
      </c>
      <c r="L6073" s="444">
        <f t="shared" ca="1" si="199"/>
        <v>-2.2376760349239004E+16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-2.2376760349239004E+16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-93236501455162.516</v>
      </c>
      <c r="L6074" s="444">
        <f t="shared" ca="1" si="199"/>
        <v>-2.2469996850694168E+16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-2.2469996850694168E+16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-93624986877892.359</v>
      </c>
      <c r="L6075" s="444">
        <f t="shared" ca="1" si="199"/>
        <v>-2.256362183757206E+16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-2.256362183757206E+16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-94015090989883.578</v>
      </c>
      <c r="L6076" s="444">
        <f t="shared" ca="1" si="199"/>
        <v>-2.2657636928561944E+16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-2.2657636928561944E+16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-94406820535674.766</v>
      </c>
      <c r="L6077" s="444">
        <f t="shared" ca="1" si="199"/>
        <v>-2.275204374909762E+16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-2.275204374909762E+16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-94800182287906.75</v>
      </c>
      <c r="L6078" s="444">
        <f t="shared" ca="1" si="199"/>
        <v>-2.2846843931385528E+16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-2.2846843931385528E+16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-95195183047439.703</v>
      </c>
      <c r="L6079" s="444">
        <f t="shared" ca="1" si="199"/>
        <v>-2.2942039114432968E+16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-2.2942039114432968E+16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-95591829643470.703</v>
      </c>
      <c r="L6080" s="444">
        <f t="shared" ca="1" si="199"/>
        <v>-2.303763094407644E+16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-2.303763094407644E+16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-95990128933651.828</v>
      </c>
      <c r="L6081" s="444">
        <f t="shared" ca="1" si="199"/>
        <v>-2.3133621073010092E+16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-2.3133621073010092E+16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-96390087804208.719</v>
      </c>
      <c r="L6082" s="444">
        <f t="shared" ca="1" si="199"/>
        <v>-2.32300111608143E+16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-2.32300111608143E+16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-96791713170059.578</v>
      </c>
      <c r="L6083" s="444">
        <f t="shared" ca="1" si="199"/>
        <v>-2.332680287398436E+16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-2.332680287398436E+16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-97195011974934.828</v>
      </c>
      <c r="L6084" s="444">
        <f t="shared" ca="1" si="199"/>
        <v>-2.3423997885959296E+16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-2.3423997885959296E+16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-97599991191497.063</v>
      </c>
      <c r="L6085" s="444">
        <f t="shared" ca="1" si="199"/>
        <v>-2.3521597877150792E+16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-2.3521597877150792E+16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-98006657821461.625</v>
      </c>
      <c r="L6086" s="444">
        <f t="shared" ca="1" si="199"/>
        <v>-2.3619604534972252E+16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-2.3619604534972252E+16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-98415018895717.719</v>
      </c>
      <c r="L6087" s="444">
        <f t="shared" ca="1" si="199"/>
        <v>-2.3718019553867968E+16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-2.3718019553867968E+16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-98825081474449.859</v>
      </c>
      <c r="L6088" s="444">
        <f t="shared" ca="1" si="199"/>
        <v>-2.3816844635342416E+16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-2.3816844635342416E+16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-99236852647260.063</v>
      </c>
      <c r="L6089" s="444">
        <f t="shared" ca="1" si="199"/>
        <v>-2.3916081487989676E+16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-2.3916081487989676E+16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-99650339533290.313</v>
      </c>
      <c r="L6090" s="444">
        <f t="shared" ca="1" si="199"/>
        <v>-2.4015731827522968E+16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-2.4015731827522968E+16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-100065549281345.7</v>
      </c>
      <c r="L6091" s="444">
        <f t="shared" ca="1" si="199"/>
        <v>-2.4115797376804312E+16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-2.4115797376804312E+16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-100482489070017.97</v>
      </c>
      <c r="L6092" s="444">
        <f t="shared" ca="1" si="199"/>
        <v>-2.4216279865874328E+16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-2.4216279865874328E+16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-100901166107809.7</v>
      </c>
      <c r="L6093" s="444">
        <f t="shared" ca="1" si="199"/>
        <v>-2.4317181031982136E+16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-2.4317181031982136E+16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-101321587633258.91</v>
      </c>
      <c r="L6094" s="444">
        <f t="shared" ca="1" si="199"/>
        <v>-2.4418502619615396E+16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-2.4418502619615396E+16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-101743760915064.16</v>
      </c>
      <c r="L6095" s="444">
        <f t="shared" ca="1" si="199"/>
        <v>-2.452024638053046E+16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-2.452024638053046E+16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-102167693252210.25</v>
      </c>
      <c r="L6096" s="444">
        <f t="shared" ca="1" si="199"/>
        <v>-2.4622414073782672E+16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-2.4622414073782672E+16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-102593391974094.47</v>
      </c>
      <c r="L6097" s="444">
        <f t="shared" ca="1" si="199"/>
        <v>-2.4725007465756768E+16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-2.4725007465756768E+16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-103020864440653.2</v>
      </c>
      <c r="L6098" s="444">
        <f t="shared" ca="1" si="199"/>
        <v>-2.482802833019742E+16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-2.482802833019742E+16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-103450118042489.25</v>
      </c>
      <c r="L6099" s="444">
        <f t="shared" ca="1" si="199"/>
        <v>-2.4931478448239908E+16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-2.4931478448239908E+16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-103881160200999.61</v>
      </c>
      <c r="L6100" s="444">
        <f t="shared" ca="1" si="199"/>
        <v>-2.5035359608440908E+16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-2.5035359608440908E+16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-104313998368503.78</v>
      </c>
      <c r="L6101" s="444">
        <f t="shared" ca="1" si="199"/>
        <v>-2.5139673606809412E+16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-2.5139673606809412E+16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-104748640028372.55</v>
      </c>
      <c r="L6102" s="444">
        <f t="shared" ca="1" si="199"/>
        <v>-2.5244422246837784E+16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-2.5244422246837784E+16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-105185092695157.44</v>
      </c>
      <c r="L6103" s="444">
        <f t="shared" ca="1" si="199"/>
        <v>-2.534960733953294E+16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-2.534960733953294E+16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-105623363914720.58</v>
      </c>
      <c r="L6104" s="444">
        <f t="shared" ca="1" si="199"/>
        <v>-2.545523070344766E+16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-2.545523070344766E+16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-106063461264365.25</v>
      </c>
      <c r="L6105" s="444">
        <f t="shared" ca="1" si="199"/>
        <v>-2.5561294164712024E+16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-2.5561294164712024E+16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-106505392352966.77</v>
      </c>
      <c r="L6106" s="444">
        <f t="shared" ca="1" si="199"/>
        <v>-2.5667799557064992E+16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-2.5667799557064992E+16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-106949164821104.13</v>
      </c>
      <c r="L6107" s="444">
        <f t="shared" ca="1" si="199"/>
        <v>-2.5774748721886096E+16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-2.5774748721886096E+16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-107394786341192.06</v>
      </c>
      <c r="L6108" s="444">
        <f t="shared" ca="1" si="199"/>
        <v>-2.5882143508227288E+16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-2.5882143508227288E+16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-107842264617613.7</v>
      </c>
      <c r="L6109" s="444">
        <f t="shared" ca="1" si="199"/>
        <v>-2.59899857728449E+16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-2.59899857728449E+16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-108291607386853.75</v>
      </c>
      <c r="L6110" s="444">
        <f t="shared" ca="1" si="199"/>
        <v>-2.6098277380231752E+16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-2.6098277380231752E+16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-108742822417632.3</v>
      </c>
      <c r="L6111" s="444">
        <f t="shared" ca="1" si="199"/>
        <v>-2.6207020202649384E+16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-2.6207020202649384E+16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-109195917511039.09</v>
      </c>
      <c r="L6112" s="444">
        <f t="shared" ca="1" si="199"/>
        <v>-2.6316216120160424E+16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-2.6316216120160424E+16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-109650900500668.44</v>
      </c>
      <c r="L6113" s="444">
        <f t="shared" ca="1" si="199"/>
        <v>-2.6425867020661092E+16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-2.6425867020661092E+16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-110107779252754.55</v>
      </c>
      <c r="L6114" s="444">
        <f t="shared" ca="1" si="199"/>
        <v>-2.6535974799913848E+16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-2.6535974799913848E+16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-110566561666307.7</v>
      </c>
      <c r="L6115" s="444">
        <f t="shared" ca="1" si="199"/>
        <v>-2.6646541361580156E+16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-2.6646541361580156E+16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-111027255673250.66</v>
      </c>
      <c r="L6116" s="444">
        <f t="shared" ca="1" si="199"/>
        <v>-2.6757568617253408E+16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-2.6757568617253408E+16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-111489869238555.86</v>
      </c>
      <c r="L6117" s="444">
        <f t="shared" ca="1" si="199"/>
        <v>-2.6869058486491964E+16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-2.6869058486491964E+16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-111954410360383.19</v>
      </c>
      <c r="L6118" s="444">
        <f t="shared" ca="1" si="199"/>
        <v>-2.6981012896852348E+16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-2.6981012896852348E+16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-112420887070218.11</v>
      </c>
      <c r="L6119" s="444">
        <f t="shared" ca="1" si="199"/>
        <v>-2.7093433783922568E+16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-2.7093433783922568E+16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-112889307433010.7</v>
      </c>
      <c r="L6120" s="444">
        <f t="shared" ca="1" si="199"/>
        <v>-2.720632309135558E+16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-2.720632309135558E+16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-113359679547314.92</v>
      </c>
      <c r="L6121" s="444">
        <f t="shared" ca="1" si="199"/>
        <v>-2.7319682770902896E+16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-2.7319682770902896E+16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-113832011545428.73</v>
      </c>
      <c r="L6122" s="444">
        <f t="shared" ca="1" si="199"/>
        <v>-2.7433514782448324E+16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-2.7433514782448324E+16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-114306311593534.69</v>
      </c>
      <c r="L6123" s="444">
        <f t="shared" ca="1" si="199"/>
        <v>-2.754782109404186E+16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-2.754782109404186E+16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-114782587891841.08</v>
      </c>
      <c r="L6124" s="444">
        <f t="shared" ca="1" si="199"/>
        <v>-2.76626036819337E+16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-2.76626036819337E+16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-115260848674723.75</v>
      </c>
      <c r="L6125" s="444">
        <f t="shared" ca="1" si="199"/>
        <v>-2.7777864530608424E+16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-2.7777864530608424E+16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-115741102210868.44</v>
      </c>
      <c r="L6126" s="444">
        <f t="shared" ca="1" si="199"/>
        <v>-2.7893605632819292E+16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-2.7893605632819292E+16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-116223356803413.72</v>
      </c>
      <c r="L6127" s="444">
        <f t="shared" ca="1" si="199"/>
        <v>-2.8009828989622704E+16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-2.8009828989622704E+16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-116707620790094.59</v>
      </c>
      <c r="L6128" s="444">
        <f t="shared" ref="L6128:L6250" ca="1" si="204">I6128-J6128+K6128</f>
        <v>-2.81265366104128E+16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-2.81265366104128E+16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-117193902543386.69</v>
      </c>
      <c r="L6129" s="444">
        <f t="shared" ca="1" si="204"/>
        <v>-2.8243730512956188E+16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-2.8243730512956188E+16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-117682210470650.78</v>
      </c>
      <c r="L6130" s="444">
        <f t="shared" ca="1" si="204"/>
        <v>-2.836141272342684E+16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-2.836141272342684E+16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-118172553014278.5</v>
      </c>
      <c r="L6131" s="444">
        <f t="shared" ca="1" si="204"/>
        <v>-2.847958527644112E+16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-2.847958527644112E+16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-118664938651838</v>
      </c>
      <c r="L6132" s="444">
        <f t="shared" ca="1" si="204"/>
        <v>-2.859825021509296E+16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-2.859825021509296E+16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-119159375896220.67</v>
      </c>
      <c r="L6133" s="444">
        <f t="shared" ca="1" si="204"/>
        <v>-2.871740959098918E+16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-2.871740959098918E+16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-119655873295788.25</v>
      </c>
      <c r="L6134" s="444">
        <f t="shared" ca="1" si="204"/>
        <v>-2.8837065464284968E+16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-2.8837065464284968E+16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-120154439434520.69</v>
      </c>
      <c r="L6135" s="444">
        <f t="shared" ca="1" si="204"/>
        <v>-2.8957219903719488E+16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-2.8957219903719488E+16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-120655082932164.53</v>
      </c>
      <c r="L6136" s="444">
        <f t="shared" ca="1" si="204"/>
        <v>-2.9077874986651652E+16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-2.9077874986651652E+16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-121157812444381.88</v>
      </c>
      <c r="L6137" s="444">
        <f t="shared" ca="1" si="204"/>
        <v>-2.9199032799096032E+16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-2.9199032799096032E+16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-121662636662900.11</v>
      </c>
      <c r="L6138" s="444">
        <f t="shared" ca="1" si="204"/>
        <v>-2.9320695435758932E+16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-2.9320695435758932E+16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-122169564315662.23</v>
      </c>
      <c r="L6139" s="444">
        <f t="shared" ca="1" si="204"/>
        <v>-2.9442865000074596E+16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-2.9442865000074596E+16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-122678604166977.5</v>
      </c>
      <c r="L6140" s="444">
        <f t="shared" ca="1" si="204"/>
        <v>-2.9565543604241572E+16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-2.9565543604241572E+16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-123189765017673.22</v>
      </c>
      <c r="L6141" s="444">
        <f t="shared" ca="1" si="204"/>
        <v>-2.9688733369259244E+16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-2.9688733369259244E+16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-123703055705246.86</v>
      </c>
      <c r="L6142" s="444">
        <f t="shared" ca="1" si="204"/>
        <v>-2.9812436424964492E+16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-2.9812436424964492E+16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-124218485104018.72</v>
      </c>
      <c r="L6143" s="444">
        <f t="shared" ca="1" si="204"/>
        <v>-2.9936654910068512E+16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-2.9936654910068512E+16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-124736062125285.47</v>
      </c>
      <c r="L6144" s="444">
        <f t="shared" ca="1" si="204"/>
        <v>-3.0061390972193796E+16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-3.0061390972193796E+16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-125255795717474.14</v>
      </c>
      <c r="L6145" s="444">
        <f t="shared" ca="1" si="204"/>
        <v>-3.0186646767911272E+16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-3.0186646767911272E+16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-125777694866296.97</v>
      </c>
      <c r="L6146" s="444">
        <f t="shared" ca="1" si="204"/>
        <v>-3.0312424462777568E+16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-3.0312424462777568E+16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-126301768594906.53</v>
      </c>
      <c r="L6147" s="444">
        <f t="shared" ca="1" si="204"/>
        <v>-3.0438726231372476E+16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-3.0438726231372476E+16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-126828025964051.97</v>
      </c>
      <c r="L6148" s="444">
        <f t="shared" ca="1" si="204"/>
        <v>-3.0565554257336528E+16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-3.0565554257336528E+16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-127356476072235.53</v>
      </c>
      <c r="L6149" s="444">
        <f t="shared" ca="1" si="204"/>
        <v>-3.0692910733408764E+16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-3.0692910733408764E+16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-127887128055869.84</v>
      </c>
      <c r="L6150" s="444">
        <f t="shared" ca="1" si="204"/>
        <v>-3.0820797861464632E+16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-3.0820797861464632E+16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-128419991089435.97</v>
      </c>
      <c r="L6151" s="444">
        <f t="shared" ca="1" si="204"/>
        <v>-3.0949217852554068E+16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-3.0949217852554068E+16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-128955074385641.95</v>
      </c>
      <c r="L6152" s="444">
        <f t="shared" ca="1" si="204"/>
        <v>-3.1078172926939708E+16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-3.1078172926939708E+16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-129492387195582.13</v>
      </c>
      <c r="L6153" s="444">
        <f t="shared" ca="1" si="204"/>
        <v>-3.1207665314135292E+16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-3.1207665314135292E+16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-130031938808897.05</v>
      </c>
      <c r="L6154" s="444">
        <f t="shared" ca="1" si="204"/>
        <v>-3.1337697252944188E+16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-3.1337697252944188E+16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-130573738553934.09</v>
      </c>
      <c r="L6155" s="444">
        <f t="shared" ca="1" si="204"/>
        <v>-3.1468270991498124E+16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-3.1468270991498124E+16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-131117795797908.84</v>
      </c>
      <c r="L6156" s="444">
        <f t="shared" ca="1" si="204"/>
        <v>-3.1599388787296032E+16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-3.1599388787296032E+16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-131664119947066.8</v>
      </c>
      <c r="L6157" s="444">
        <f t="shared" ca="1" si="204"/>
        <v>-3.17310529072431E+16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-3.17310529072431E+16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-132212720446846.25</v>
      </c>
      <c r="L6158" s="444">
        <f t="shared" ca="1" si="204"/>
        <v>-3.1863265627689948E+16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-3.1863265627689948E+16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-132763606782041.45</v>
      </c>
      <c r="L6159" s="444">
        <f t="shared" ca="1" si="204"/>
        <v>-3.1996029234471988E+16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-3.1996029234471988E+16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-133316788476966.61</v>
      </c>
      <c r="L6160" s="444">
        <f t="shared" ca="1" si="204"/>
        <v>-3.2129346022948956E+16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-3.2129346022948956E+16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-133872275095620.64</v>
      </c>
      <c r="L6161" s="444">
        <f t="shared" ca="1" si="204"/>
        <v>-3.2263218298044576E+16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-3.2263218298044576E+16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-134430076241852.39</v>
      </c>
      <c r="L6162" s="444">
        <f t="shared" ca="1" si="204"/>
        <v>-3.2397648374286428E+16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-3.2397648374286428E+16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-134990201559526.78</v>
      </c>
      <c r="L6163" s="444">
        <f t="shared" ca="1" si="204"/>
        <v>-3.2532638575845956E+16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-3.2532638575845956E+16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-135552660732691.48</v>
      </c>
      <c r="L6164" s="444">
        <f t="shared" ca="1" si="204"/>
        <v>-3.2668191236578648E+16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-3.2668191236578648E+16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-136117463485744.36</v>
      </c>
      <c r="L6165" s="444">
        <f t="shared" ca="1" si="204"/>
        <v>-3.2804308700064392E+16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-3.2804308700064392E+16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-136684619583601.61</v>
      </c>
      <c r="L6166" s="444">
        <f t="shared" ca="1" si="204"/>
        <v>-3.2940993319647992E+16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-3.2940993319647992E+16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-137254138831866.63</v>
      </c>
      <c r="L6167" s="444">
        <f t="shared" ca="1" si="204"/>
        <v>-3.307824745847986E+16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-3.307824745847986E+16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-137826031076999.39</v>
      </c>
      <c r="L6168" s="444">
        <f t="shared" ca="1" si="204"/>
        <v>-3.321607348955686E+16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-3.321607348955686E+16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-138400306206486.89</v>
      </c>
      <c r="L6169" s="444">
        <f t="shared" ca="1" si="204"/>
        <v>-3.3354473795763348E+16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-3.3354473795763348E+16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-138976974149013.94</v>
      </c>
      <c r="L6170" s="444">
        <f t="shared" ca="1" si="204"/>
        <v>-3.349345076991236E+16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-3.349345076991236E+16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-139556044874634.81</v>
      </c>
      <c r="L6171" s="444">
        <f t="shared" ca="1" si="204"/>
        <v>-3.3633006814786996E+16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-3.3633006814786996E+16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-140137528394945.83</v>
      </c>
      <c r="L6172" s="444">
        <f t="shared" ca="1" si="204"/>
        <v>-3.377314434318194E+16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-3.377314434318194E+16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-140721434763258.08</v>
      </c>
      <c r="L6173" s="444">
        <f t="shared" ca="1" si="204"/>
        <v>-3.39138657779452E+16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-3.39138657779452E+16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-141307774074771.66</v>
      </c>
      <c r="L6174" s="444">
        <f t="shared" ca="1" si="204"/>
        <v>-3.4055173552019972E+16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-3.4055173552019972E+16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-141896556466749.88</v>
      </c>
      <c r="L6175" s="444">
        <f t="shared" ca="1" si="204"/>
        <v>-3.419707010848672E+16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-3.419707010848672E+16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-142487792118694.66</v>
      </c>
      <c r="L6176" s="444">
        <f t="shared" ca="1" si="204"/>
        <v>-3.4339557900605416E+16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-3.4339557900605416E+16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-143081491252522.56</v>
      </c>
      <c r="L6177" s="444">
        <f t="shared" ca="1" si="204"/>
        <v>-3.448263939185794E+16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-3.448263939185794E+16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-143677664132741.41</v>
      </c>
      <c r="L6178" s="444">
        <f t="shared" ca="1" si="204"/>
        <v>-3.462631705599068E+16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-3.462631705599068E+16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-144276321066627.81</v>
      </c>
      <c r="L6179" s="444">
        <f t="shared" ca="1" si="204"/>
        <v>-3.4770593377057308E+16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-3.4770593377057308E+16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-144877472404405.44</v>
      </c>
      <c r="L6180" s="444">
        <f t="shared" ca="1" si="204"/>
        <v>-3.4915470849461712E+16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-3.4915470849461712E+16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-145481128539423.81</v>
      </c>
      <c r="L6181" s="444">
        <f t="shared" ca="1" si="204"/>
        <v>-3.5060951978001136E+16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-3.5060951978001136E+16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-146087299908338.06</v>
      </c>
      <c r="L6182" s="444">
        <f t="shared" ca="1" si="204"/>
        <v>-3.5207039277909476E+16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-3.5207039277909476E+16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-146695996991289.47</v>
      </c>
      <c r="L6183" s="444">
        <f t="shared" ca="1" si="204"/>
        <v>-3.5353735274900764E+16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-3.5353735274900764E+16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-147307230312086.5</v>
      </c>
      <c r="L6184" s="444">
        <f t="shared" ca="1" si="204"/>
        <v>-3.5501042505212852E+16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-3.5501042505212852E+16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-147921010438386.91</v>
      </c>
      <c r="L6185" s="444">
        <f t="shared" ca="1" si="204"/>
        <v>-3.564896351565124E+16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-3.564896351565124E+16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-148537347981880.16</v>
      </c>
      <c r="L6186" s="444">
        <f t="shared" ca="1" si="204"/>
        <v>-3.579750086363312E+16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-3.579750086363312E+16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-149156253598471.34</v>
      </c>
      <c r="L6187" s="444">
        <f t="shared" ca="1" si="204"/>
        <v>-3.5946657117231592E+16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-3.5946657117231592E+16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-149777737988464.97</v>
      </c>
      <c r="L6188" s="444">
        <f t="shared" ca="1" si="204"/>
        <v>-3.6096434855220056E+16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-3.6096434855220056E+16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-150401811896750.22</v>
      </c>
      <c r="L6189" s="444">
        <f t="shared" ca="1" si="204"/>
        <v>-3.6246836667116808E+16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-3.6246836667116808E+16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-151028486112986.69</v>
      </c>
      <c r="L6190" s="444">
        <f t="shared" ca="1" si="204"/>
        <v>-3.6397865153229792E+16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-3.6397865153229792E+16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-151657771471790.81</v>
      </c>
      <c r="L6191" s="444">
        <f t="shared" ca="1" si="204"/>
        <v>-3.6549522924701584E+16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-3.6549522924701584E+16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-152289678852923.25</v>
      </c>
      <c r="L6192" s="444">
        <f t="shared" ca="1" si="204"/>
        <v>-3.6701812603554504E+16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-3.6701812603554504E+16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-152924219181477.09</v>
      </c>
      <c r="L6193" s="444">
        <f t="shared" ca="1" si="204"/>
        <v>-3.6854736822735984E+16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-3.6854736822735984E+16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-153561403428066.59</v>
      </c>
      <c r="L6194" s="444">
        <f t="shared" ca="1" si="204"/>
        <v>-3.7008298226164048E+16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-3.7008298226164048E+16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-154201242609016.88</v>
      </c>
      <c r="L6195" s="444">
        <f t="shared" ca="1" si="204"/>
        <v>-3.7162499468773064E+16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-3.7162499468773064E+16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-154843747786554.44</v>
      </c>
      <c r="L6196" s="444">
        <f t="shared" ca="1" si="204"/>
        <v>-3.7317343216559616E+16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-3.7317343216559616E+16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-155488930068998.41</v>
      </c>
      <c r="L6197" s="444">
        <f t="shared" ca="1" si="204"/>
        <v>-3.7472832146628616E+16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-3.7472832146628616E+16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-156136800610952.56</v>
      </c>
      <c r="L6198" s="444">
        <f t="shared" ca="1" si="204"/>
        <v>-3.7628968947239568E+16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-3.7628968947239568E+16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-156787370613498.19</v>
      </c>
      <c r="L6199" s="444">
        <f t="shared" ca="1" si="204"/>
        <v>-3.7785756317853064E+16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-3.7785756317853064E+16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-157440651324387.75</v>
      </c>
      <c r="L6200" s="444">
        <f t="shared" ca="1" si="204"/>
        <v>-3.7943196969177448E+16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-3.7943196969177448E+16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-158096654038239.38</v>
      </c>
      <c r="L6201" s="444">
        <f t="shared" ca="1" si="204"/>
        <v>-3.8101293623215688E+16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-3.8101293623215688E+16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-158755390096732.03</v>
      </c>
      <c r="L6202" s="444">
        <f t="shared" ca="1" si="204"/>
        <v>-3.8260049013312424E+16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-3.8260049013312424E+16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-159416870888801.75</v>
      </c>
      <c r="L6203" s="444">
        <f t="shared" ca="1" si="204"/>
        <v>-3.8419465884201224E+16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-3.8419465884201224E+16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-160081107850838.44</v>
      </c>
      <c r="L6204" s="444">
        <f t="shared" ca="1" si="204"/>
        <v>-3.8579546992052064E+16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-3.8579546992052064E+16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-160748112466883.59</v>
      </c>
      <c r="L6205" s="444">
        <f t="shared" ca="1" si="204"/>
        <v>-3.8740295104518944E+16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-3.8740295104518944E+16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-161417896268828.94</v>
      </c>
      <c r="L6206" s="444">
        <f t="shared" ca="1" si="204"/>
        <v>-3.8901713000787776E+16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-3.8901713000787776E+16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-162090470836615.72</v>
      </c>
      <c r="L6207" s="444">
        <f t="shared" ca="1" si="204"/>
        <v>-3.9063803471624392E+16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-3.9063803471624392E+16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-162765847798434.97</v>
      </c>
      <c r="L6208" s="444">
        <f t="shared" ca="1" si="204"/>
        <v>-3.9226569319422824E+16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-3.9226569319422824E+16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-163444038830928.44</v>
      </c>
      <c r="L6209" s="444">
        <f t="shared" ca="1" si="204"/>
        <v>-3.9390013358253752E+16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-3.9390013358253752E+16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-164125055659390.63</v>
      </c>
      <c r="L6210" s="444">
        <f t="shared" ca="1" si="204"/>
        <v>-3.9554138413913144E+16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-3.9554138413913144E+16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-164808910057971.44</v>
      </c>
      <c r="L6211" s="444">
        <f t="shared" ca="1" si="204"/>
        <v>-3.9718947323971112E+16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-3.9718947323971112E+16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-165495613849879.63</v>
      </c>
      <c r="L6212" s="444">
        <f t="shared" ca="1" si="204"/>
        <v>-3.9884442937820992E+16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-3.9884442937820992E+16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-166185178907587.47</v>
      </c>
      <c r="L6213" s="444">
        <f t="shared" ca="1" si="204"/>
        <v>-4.0050628116728576E+16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-4.0050628116728576E+16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-166877617153035.72</v>
      </c>
      <c r="L6214" s="444">
        <f t="shared" ca="1" si="204"/>
        <v>-4.0217505733881608E+16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-4.0217505733881608E+16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-167572940557840.03</v>
      </c>
      <c r="L6215" s="444">
        <f t="shared" ca="1" si="204"/>
        <v>-4.0385078674439448E+16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-4.0385078674439448E+16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-168271161143497.69</v>
      </c>
      <c r="L6216" s="444">
        <f t="shared" ca="1" si="204"/>
        <v>-4.0553349835582944E+16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-4.0553349835582944E+16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-168972290981595.59</v>
      </c>
      <c r="L6217" s="444">
        <f t="shared" ca="1" si="204"/>
        <v>-4.0722322126564536E+16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-4.0722322126564536E+16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-169676342194018.91</v>
      </c>
      <c r="L6218" s="444">
        <f t="shared" ca="1" si="204"/>
        <v>-4.0891998468758552E+16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-4.0891998468758552E+16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-170383326953160.63</v>
      </c>
      <c r="L6219" s="444">
        <f t="shared" ca="1" si="204"/>
        <v>-4.1062381795711712E+16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-4.1062381795711712E+16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-171093257482132.13</v>
      </c>
      <c r="L6220" s="444">
        <f t="shared" ca="1" si="204"/>
        <v>-4.1233475053193848E+16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-4.1233475053193848E+16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-171806146054974.38</v>
      </c>
      <c r="L6221" s="444">
        <f t="shared" ca="1" si="204"/>
        <v>-4.1405281199248824E+16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-4.1405281199248824E+16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-172522004996870.09</v>
      </c>
      <c r="L6222" s="444">
        <f t="shared" ca="1" si="204"/>
        <v>-4.1577803204245696E+16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-4.1577803204245696E+16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-173240846684357.06</v>
      </c>
      <c r="L6223" s="444">
        <f t="shared" ca="1" si="204"/>
        <v>-4.1751044050930056E+16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-4.1751044050930056E+16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-173962683545541.91</v>
      </c>
      <c r="L6224" s="444">
        <f t="shared" ca="1" si="204"/>
        <v>-4.19250067344756E+16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-4.19250067344756E+16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-174687528060315</v>
      </c>
      <c r="L6225" s="444">
        <f t="shared" ca="1" si="204"/>
        <v>-4.2099694262535912E+16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-4.2099694262535912E+16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-175415392760566.31</v>
      </c>
      <c r="L6226" s="444">
        <f t="shared" ca="1" si="204"/>
        <v>-4.227510965529648E+16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-4.227510965529648E+16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-176146290230402</v>
      </c>
      <c r="L6227" s="444">
        <f t="shared" ca="1" si="204"/>
        <v>-4.245125594552688E+16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-4.245125594552688E+16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-176880233106362</v>
      </c>
      <c r="L6228" s="444">
        <f t="shared" ca="1" si="204"/>
        <v>-4.262813617863324E+16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-4.262813617863324E+16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-177617234077638.5</v>
      </c>
      <c r="L6229" s="444">
        <f t="shared" ca="1" si="204"/>
        <v>-4.280575341271088E+16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-4.280575341271088E+16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-178357305886295.34</v>
      </c>
      <c r="L6230" s="444">
        <f t="shared" ca="1" si="204"/>
        <v>-4.2984110718597176E+16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-4.2984110718597176E+16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-179100461327488.22</v>
      </c>
      <c r="L6231" s="444">
        <f t="shared" ca="1" si="204"/>
        <v>-4.3163211179924664E+16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-4.3163211179924664E+16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-179846713249686.09</v>
      </c>
      <c r="L6232" s="444">
        <f t="shared" ca="1" si="204"/>
        <v>-4.3343057893174352E+16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-4.3343057893174352E+16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-180596074554893.13</v>
      </c>
      <c r="L6233" s="444">
        <f t="shared" ca="1" si="204"/>
        <v>-4.3523653967729248E+16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-4.3523653967729248E+16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-181348558198871.88</v>
      </c>
      <c r="L6234" s="444">
        <f t="shared" ca="1" si="204"/>
        <v>-4.370500252592812E+16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-4.370500252592812E+16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-182104177191367.16</v>
      </c>
      <c r="L6235" s="444">
        <f t="shared" ca="1" si="204"/>
        <v>-4.3887106703119488E+16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-4.3887106703119488E+16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-182862944596331.19</v>
      </c>
      <c r="L6236" s="444">
        <f t="shared" ca="1" si="204"/>
        <v>-4.4069969647715816E+16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-4.4069969647715816E+16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-183624873532149.22</v>
      </c>
      <c r="L6237" s="444">
        <f t="shared" ca="1" si="204"/>
        <v>-4.4253594521247968E+16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-4.4253594521247968E+16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-184389977171866.53</v>
      </c>
      <c r="L6238" s="444">
        <f t="shared" ca="1" si="204"/>
        <v>-4.4437984498419832E+16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-4.4437984498419832E+16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-185158268743415.97</v>
      </c>
      <c r="L6239" s="444">
        <f t="shared" ca="1" si="204"/>
        <v>-4.4623142767163248E+16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-4.4623142767163248E+16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-185929761529846.88</v>
      </c>
      <c r="L6240" s="444">
        <f t="shared" ca="1" si="204"/>
        <v>-4.4809072528693096E+16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-4.4809072528693096E+16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-186704468869554.56</v>
      </c>
      <c r="L6241" s="444">
        <f t="shared" ca="1" si="204"/>
        <v>-4.4995776997562648E+16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-4.4995776997562648E+16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-187482404156511.03</v>
      </c>
      <c r="L6242" s="444">
        <f t="shared" ca="1" si="204"/>
        <v>-4.518325940171916E+16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-4.518325940171916E+16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-188263580840496.5</v>
      </c>
      <c r="L6243" s="444">
        <f t="shared" ca="1" si="204"/>
        <v>-4.5371522982559656E+16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-4.5371522982559656E+16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-189048012427331.91</v>
      </c>
      <c r="L6244" s="444">
        <f t="shared" ca="1" si="204"/>
        <v>-4.5560570994986984E+16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-4.5560570994986984E+16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-189835712479112.44</v>
      </c>
      <c r="L6245" s="444">
        <f t="shared" ca="1" si="204"/>
        <v>-4.5750406707466096E+16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-4.5750406707466096E+16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-190626694614442.06</v>
      </c>
      <c r="L6246" s="444">
        <f t="shared" ca="1" si="204"/>
        <v>-4.5941033402080536E+16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-4.5941033402080536E+16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-191420972508668.91</v>
      </c>
      <c r="L6247" s="444">
        <f t="shared" ca="1" si="204"/>
        <v>-4.6132454374589208E+16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-4.6132454374589208E+16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-192218559894121.69</v>
      </c>
      <c r="L6248" s="444">
        <f t="shared" ca="1" si="204"/>
        <v>-4.6324672934483328E+16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-4.6324672934483328E+16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-193019470560347.19</v>
      </c>
      <c r="L6249" s="444">
        <f t="shared" ca="1" si="204"/>
        <v>-4.6517692405043672E+16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-4.6517692405043672E+16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-193823718354348.63</v>
      </c>
      <c r="L6250" s="444">
        <f t="shared" ca="1" si="204"/>
        <v>-4.6711516123398024E+16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/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24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127.625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66" t="s">
        <v>673</v>
      </c>
      <c r="E5" s="551"/>
      <c r="F5" s="566" t="s">
        <v>674</v>
      </c>
      <c r="G5" s="551"/>
      <c r="H5" s="566" t="s">
        <v>675</v>
      </c>
      <c r="I5" s="551"/>
      <c r="J5" s="566" t="s">
        <v>676</v>
      </c>
      <c r="K5" s="55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1512.7391250000001</v>
      </c>
      <c r="F7" s="467">
        <v>8186.1</v>
      </c>
      <c r="G7" s="468">
        <f>((((D1/D2)*C7)/360)*0.025)*F7</f>
        <v>1741.2516875000001</v>
      </c>
      <c r="H7" s="467">
        <v>9248.7000000000007</v>
      </c>
      <c r="I7" s="468">
        <f>((((D1/D2)*C7)/360)*0.025)*H7</f>
        <v>1967.2755625000002</v>
      </c>
      <c r="J7" s="469">
        <v>10205.700000000001</v>
      </c>
      <c r="K7" s="470">
        <f>((((D1/D2)*C7)/360)*0.025)*J7</f>
        <v>2170.8374375000003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1575.7699218749999</v>
      </c>
      <c r="F8" s="467">
        <v>8186.1</v>
      </c>
      <c r="G8" s="468">
        <f>((((D1/D2)*C8)/360)*0.025)*F8</f>
        <v>1813.8038411458333</v>
      </c>
      <c r="H8" s="467">
        <v>9248.7000000000007</v>
      </c>
      <c r="I8" s="468">
        <f>((((D1/D2)*C8)/360)*0.025)*H8</f>
        <v>2049.2453776041666</v>
      </c>
      <c r="J8" s="469">
        <v>10205.700000000001</v>
      </c>
      <c r="K8" s="470">
        <f>((((D1/D2)*C8)/360)*0.025)*J8</f>
        <v>2261.2889973958336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1638.8007187500002</v>
      </c>
      <c r="F9" s="467">
        <v>8447.1</v>
      </c>
      <c r="G9" s="468">
        <f>((((D1/D2)*C9)/360)*0.025)*F9</f>
        <v>1946.4992760416669</v>
      </c>
      <c r="H9" s="467">
        <v>9629.7000000000007</v>
      </c>
      <c r="I9" s="468">
        <f>((((D1/D2)*C9)/360)*0.025)*H9</f>
        <v>2219.0105572916668</v>
      </c>
      <c r="J9" s="469">
        <v>10597.2</v>
      </c>
      <c r="K9" s="470">
        <f>((((D1/D2)*C9)/360)*0.025)*J9</f>
        <v>2441.9554791666669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1701.8315156250003</v>
      </c>
      <c r="F10" s="467">
        <v>8447.1</v>
      </c>
      <c r="G10" s="468">
        <f>((((D1/D2)*C10)/360)*0.025)*F10</f>
        <v>2021.3646328125003</v>
      </c>
      <c r="H10" s="467">
        <v>9629.7000000000007</v>
      </c>
      <c r="I10" s="468">
        <f>((((D1/D2)*C10)/360)*0.025)*H10</f>
        <v>2304.3571171875005</v>
      </c>
      <c r="J10" s="469">
        <v>10597.2</v>
      </c>
      <c r="K10" s="470">
        <f>((((D1/D2)*C10)/360)*0.025)*J10</f>
        <v>2535.8768437500003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1764.8623125000001</v>
      </c>
      <c r="F11" s="467">
        <v>8447.1</v>
      </c>
      <c r="G11" s="468">
        <f>((((D1/D2)*C11)/360)*0.025)*F11</f>
        <v>2096.2299895833335</v>
      </c>
      <c r="H11" s="467">
        <v>9629.7000000000007</v>
      </c>
      <c r="I11" s="468">
        <f>((((D1/D2)*C11)/360)*0.025)*H11</f>
        <v>2389.7036770833338</v>
      </c>
      <c r="J11" s="469">
        <v>10597.2</v>
      </c>
      <c r="K11" s="470">
        <f>((((D1/D2)*C11)/360)*0.025)*J11</f>
        <v>2629.7982083333336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1827.8931093750002</v>
      </c>
      <c r="F12" s="467">
        <v>8447.1</v>
      </c>
      <c r="G12" s="468">
        <f>((((D1/D2)*C12)/360)*0.025)*F12</f>
        <v>2171.0953463541668</v>
      </c>
      <c r="H12" s="467">
        <v>9629.7000000000007</v>
      </c>
      <c r="I12" s="468">
        <f>((((D1/D2)*C12)/360)*0.025)*H12</f>
        <v>2475.050236979167</v>
      </c>
      <c r="J12" s="469">
        <v>10597.2</v>
      </c>
      <c r="K12" s="470">
        <f>((((D1/D2)*C12)/360)*0.025)*J12</f>
        <v>2723.7195729166669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1890.9239062499998</v>
      </c>
      <c r="F13" s="467">
        <v>8447.1</v>
      </c>
      <c r="G13" s="468">
        <f>((((D1/D2)*C13)/360)*0.025)*F13</f>
        <v>2245.9607031249998</v>
      </c>
      <c r="H13" s="467">
        <v>9821.7000000000007</v>
      </c>
      <c r="I13" s="468">
        <f>((((D1/D2)*C13)/360)*0.025)*H13</f>
        <v>2611.446796875</v>
      </c>
      <c r="J13" s="469">
        <v>11128.2</v>
      </c>
      <c r="K13" s="470">
        <f>((((D1/D2)*C13)/360)*0.025)*J13</f>
        <v>2958.8260937499999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1953.9547031250002</v>
      </c>
      <c r="F14" s="467">
        <v>8447.1</v>
      </c>
      <c r="G14" s="468">
        <f>((((D1/D2)*C14)/360)*0.025)*F14</f>
        <v>2320.8260598958336</v>
      </c>
      <c r="H14" s="467">
        <v>9821.7000000000007</v>
      </c>
      <c r="I14" s="468">
        <f>((((D1/D2)*C14)/360)*0.025)*H14</f>
        <v>2698.4950234375001</v>
      </c>
      <c r="J14" s="469">
        <v>11128.2</v>
      </c>
      <c r="K14" s="470">
        <f>((((D1/D2)*C14)/360)*0.025)*J14</f>
        <v>3057.4536302083338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2016.9855000000002</v>
      </c>
      <c r="F15" s="467">
        <v>8447.1</v>
      </c>
      <c r="G15" s="468">
        <f>((((D1/D2)*C15)/360)*0.025)*F15</f>
        <v>2395.691416666667</v>
      </c>
      <c r="H15" s="467">
        <v>9821.7000000000007</v>
      </c>
      <c r="I15" s="468">
        <f>((((D1/D2)*C15)/360)*0.025)*H15</f>
        <v>2785.5432500000006</v>
      </c>
      <c r="J15" s="469">
        <v>11128.2</v>
      </c>
      <c r="K15" s="470">
        <f>((((D1/D2)*C15)/360)*0.025)*J15</f>
        <v>3156.0811666666673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2080.0162968750001</v>
      </c>
      <c r="F16" s="467">
        <v>8447.1</v>
      </c>
      <c r="G16" s="468">
        <f>((((D1/D2)*C16)/360)*0.025)*F16</f>
        <v>2470.5567734374999</v>
      </c>
      <c r="H16" s="467">
        <v>9821.7000000000007</v>
      </c>
      <c r="I16" s="468">
        <f>((((D1/D2)*C16)/360)*0.025)*H16</f>
        <v>2872.5914765625002</v>
      </c>
      <c r="J16" s="469">
        <v>11128.2</v>
      </c>
      <c r="K16" s="470">
        <f>((((D1/D2)*C16)/360)*0.025)*J16</f>
        <v>3254.7087031250003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2143.0470937500004</v>
      </c>
      <c r="F17" s="467">
        <v>8447.1</v>
      </c>
      <c r="G17" s="468">
        <f>((((D1/D2)*C17)/360)*0.025)*F17</f>
        <v>2545.4221302083338</v>
      </c>
      <c r="H17" s="467">
        <v>9821.7000000000007</v>
      </c>
      <c r="I17" s="468">
        <f>((((D1/D2)*C17)/360)*0.025)*H17</f>
        <v>2959.6397031250003</v>
      </c>
      <c r="J17" s="469">
        <v>11683.5</v>
      </c>
      <c r="K17" s="470">
        <f>((((D1/D2)*C17)/360)*0.025)*J17</f>
        <v>3520.6685677083337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2206.0778906250002</v>
      </c>
      <c r="F18" s="467">
        <v>8447.1</v>
      </c>
      <c r="G18" s="468">
        <f>((((D1/D2)*C18)/360)*0.025)*F18</f>
        <v>2620.2874869791667</v>
      </c>
      <c r="H18" s="467">
        <v>9821.7000000000007</v>
      </c>
      <c r="I18" s="468">
        <f>((((D1/D2)*C18)/360)*0.025)*H18</f>
        <v>3046.6879296875004</v>
      </c>
      <c r="J18" s="469">
        <v>11683.5</v>
      </c>
      <c r="K18" s="470">
        <f>((((D1/D2)*C18)/360)*0.025)*J18</f>
        <v>3624.2176432291667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2269.1086875000001</v>
      </c>
      <c r="F19" s="467">
        <v>8447.1</v>
      </c>
      <c r="G19" s="468">
        <f>((((D1/D2)*C19)/360)*0.025)*F19</f>
        <v>2695.1528437500006</v>
      </c>
      <c r="H19" s="467">
        <v>9821.7000000000007</v>
      </c>
      <c r="I19" s="468">
        <f>((((D1/D2)*C19)/360)*0.025)*H19</f>
        <v>3133.7361562500005</v>
      </c>
      <c r="J19" s="469">
        <v>11683.5</v>
      </c>
      <c r="K19" s="470">
        <f>((((D1/D2)*C19)/360)*0.025)*J19</f>
        <v>3727.7667187500001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2332.1394843750004</v>
      </c>
      <c r="F20" s="467">
        <v>8447.1</v>
      </c>
      <c r="G20" s="468">
        <f>((((D1/D2)*C20)/360)*0.025)*F20</f>
        <v>2770.0182005208339</v>
      </c>
      <c r="H20" s="467">
        <v>9821.7000000000007</v>
      </c>
      <c r="I20" s="468">
        <f>((((D1/D2)*C20)/360)*0.025)*H20</f>
        <v>3220.7843828125006</v>
      </c>
      <c r="J20" s="469">
        <v>11683.5</v>
      </c>
      <c r="K20" s="470">
        <f>((((D1/D2)*C20)/360)*0.025)*J20</f>
        <v>3831.315794270834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2395.1702812500002</v>
      </c>
      <c r="F21" s="467">
        <v>8447.1</v>
      </c>
      <c r="G21" s="468">
        <f>((((D1/D2)*C21)/360)*0.025)*F21</f>
        <v>2844.8835572916669</v>
      </c>
      <c r="H21" s="467">
        <v>9821.7000000000007</v>
      </c>
      <c r="I21" s="468">
        <f>((((D1/D2)*C21)/360)*0.025)*H21</f>
        <v>3307.8326093750006</v>
      </c>
      <c r="J21" s="469">
        <v>12269.1</v>
      </c>
      <c r="K21" s="470">
        <f>((((D1/D2)*C21)/360)*0.025)*J21</f>
        <v>4132.0880364583336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2458.2010781250005</v>
      </c>
      <c r="F22" s="467">
        <v>8447.1</v>
      </c>
      <c r="G22" s="468">
        <f>((((D1/D2)*C22)/360)*0.025)*F22</f>
        <v>2919.7489140625007</v>
      </c>
      <c r="H22" s="467">
        <v>9821.7000000000007</v>
      </c>
      <c r="I22" s="468">
        <f>((((D1/D2)*C22)/360)*0.025)*H22</f>
        <v>3394.8808359375007</v>
      </c>
      <c r="J22" s="469">
        <v>12269.1</v>
      </c>
      <c r="K22" s="470">
        <f>((((D1/D2)*C22)/360)*0.025)*J22</f>
        <v>4240.8271953125004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2521.2318750000004</v>
      </c>
      <c r="F23" s="467">
        <v>8447.1</v>
      </c>
      <c r="G23" s="471">
        <f>((((D1/D2)*C23)/360)*0.025)*F23</f>
        <v>2994.6142708333336</v>
      </c>
      <c r="H23" s="467">
        <v>9821.7000000000007</v>
      </c>
      <c r="I23" s="471">
        <f>((((D1/D2)*C23)/360)*0.025)*H23</f>
        <v>3481.9290625000003</v>
      </c>
      <c r="J23" s="469">
        <v>12269.1</v>
      </c>
      <c r="K23" s="472">
        <f>((((D1/D2)*C23)/360)*0.025)*J23</f>
        <v>4349.5663541666672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2584.2626718749998</v>
      </c>
      <c r="F24" s="467">
        <v>8447.1</v>
      </c>
      <c r="G24" s="471">
        <f>((((D1/D2)*C24)/360)*0.025)*F24</f>
        <v>3069.4796276041666</v>
      </c>
      <c r="H24" s="467">
        <v>9821.7000000000007</v>
      </c>
      <c r="I24" s="471">
        <f>((((D1/D2)*C24)/360)*0.025)*H24</f>
        <v>3568.9772890624999</v>
      </c>
      <c r="J24" s="469">
        <v>12269.1</v>
      </c>
      <c r="K24" s="472">
        <f>((((D1/D2)*C24)/360)*0.025)*J24</f>
        <v>4458.3055130208331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2647.2934687500001</v>
      </c>
      <c r="F25" s="467">
        <v>8447.1</v>
      </c>
      <c r="G25" s="468">
        <f>((((D1/D2)*C25)/360)*0.025)*F25</f>
        <v>3144.3449843750004</v>
      </c>
      <c r="H25" s="467">
        <v>9821.7000000000007</v>
      </c>
      <c r="I25" s="468">
        <f>((((D1/D2)*C25)/360)*0.025)*H25</f>
        <v>3656.0255156250005</v>
      </c>
      <c r="J25" s="469">
        <v>12269.1</v>
      </c>
      <c r="K25" s="470">
        <f>((((D1/D2)*C25)/360)*0.025)*J25</f>
        <v>4567.0446718749999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2710.3242656250004</v>
      </c>
      <c r="F26" s="467">
        <v>8447.1</v>
      </c>
      <c r="G26" s="468">
        <f>((((D1/D2)*C26)/360)*0.025)*F26</f>
        <v>3219.2103411458338</v>
      </c>
      <c r="H26" s="467">
        <v>9821.7000000000007</v>
      </c>
      <c r="I26" s="468">
        <f>((((D1/D2)*C26)/360)*0.025)*H26</f>
        <v>3743.0737421875006</v>
      </c>
      <c r="J26" s="469">
        <v>12269.1</v>
      </c>
      <c r="K26" s="470">
        <f>((((D1/D2)*C26)/360)*0.025)*J26</f>
        <v>4675.7838307291677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2773.3550625000003</v>
      </c>
      <c r="F27" s="467">
        <v>8447.1</v>
      </c>
      <c r="G27" s="468">
        <f>((((D1/D2)*C27)/360)*0.025)*F27</f>
        <v>3294.0756979166667</v>
      </c>
      <c r="H27" s="467">
        <v>9821.7000000000007</v>
      </c>
      <c r="I27" s="468">
        <f>((((D1/D2)*C27)/360)*0.025)*H27</f>
        <v>3830.1219687500002</v>
      </c>
      <c r="J27" s="469">
        <v>12269.1</v>
      </c>
      <c r="K27" s="470">
        <f>((((D1/D2)*C27)/360)*0.025)*J27</f>
        <v>4784.5229895833336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67" t="s">
        <v>787</v>
      </c>
      <c r="D1" s="568"/>
      <c r="E1" s="568"/>
      <c r="F1" s="568"/>
      <c r="G1" s="568"/>
      <c r="H1" s="569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2026-05-28T19:17:27Z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